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safi001\0012500保健衛生局\0014000保健所\0014020健康支援課\保健支援係\健康づくり事業\kawasima\"/>
    </mc:Choice>
  </mc:AlternateContent>
  <workbookProtection workbookAlgorithmName="SHA-512" workbookHashValue="ZGJcyf5OAf6WLmVqxnHCmCSJfQ8xqFPRvT8Em8HGYAQujIfetbEaFoA2LFQPKnDngOKFNjau5J8oIkvX5Ss3PQ==" workbookSaltValue="bR7vhk9rZiRMtyxahvKsCA==" workbookSpinCount="100000" lockStructure="1"/>
  <bookViews>
    <workbookView xWindow="0" yWindow="0" windowWidth="23040" windowHeight="9096"/>
  </bookViews>
  <sheets>
    <sheet name="令和7年度" sheetId="1" r:id="rId1"/>
    <sheet name="Sheet2" sheetId="11" r:id="rId2"/>
  </sheets>
  <definedNames>
    <definedName name="_xlnm.Print_Area" localSheetId="0">令和7年度!$A$1:$J$103</definedName>
    <definedName name="Z_AA5E7082_C46D_4170_8E06_9D08DA46A9CD_.wvu.Cols" localSheetId="0" hidden="1">令和7年度!$A:$A</definedName>
    <definedName name="Z_AA5E7082_C46D_4170_8E06_9D08DA46A9CD_.wvu.PrintArea" localSheetId="0" hidden="1">令和7年度!$A$1:$J$103</definedName>
    <definedName name="Z_BC8EE82D_2710_4459_A656_534CF11B4336_.wvu.Cols" localSheetId="0" hidden="1">令和7年度!$A:$A</definedName>
    <definedName name="Z_BC8EE82D_2710_4459_A656_534CF11B4336_.wvu.PrintArea" localSheetId="0" hidden="1">令和7年度!$A$1:$J$103</definedName>
  </definedNames>
  <calcPr calcId="162913"/>
  <customWorkbookViews>
    <customWorkbookView name="シートの非表示" guid="{AA5E7082-C46D-4170-8E06-9D08DA46A9CD}" xWindow="32" windowWidth="1881" windowHeight="992" activeSheetId="1"/>
    <customWorkbookView name="シートの一括表示" guid="{BC8EE82D-2710-4459-A656-534CF11B4336}" xWindow="32" windowWidth="1881" windowHeight="99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00" i="1" l="1"/>
  <c r="K102" i="1"/>
  <c r="K98" i="1"/>
  <c r="K90" i="1"/>
  <c r="K41" i="1"/>
  <c r="K5" i="1"/>
  <c r="L97" i="1" l="1"/>
  <c r="K97" i="1"/>
  <c r="K96" i="1"/>
  <c r="K95" i="1"/>
  <c r="L95" i="1"/>
  <c r="K94" i="1"/>
  <c r="L93" i="1"/>
  <c r="K93" i="1"/>
  <c r="K92" i="1"/>
  <c r="L90" i="1"/>
  <c r="K88" i="1"/>
  <c r="L87" i="1"/>
  <c r="K87" i="1"/>
  <c r="K86" i="1"/>
  <c r="K85" i="1"/>
  <c r="K84" i="1"/>
  <c r="K83" i="1"/>
  <c r="K82" i="1"/>
  <c r="K81" i="1"/>
  <c r="M80" i="1"/>
  <c r="L80" i="1"/>
  <c r="K80" i="1"/>
  <c r="GS2" i="11"/>
  <c r="K79" i="1"/>
  <c r="K78" i="1"/>
  <c r="GK2" i="11"/>
  <c r="M77" i="1"/>
  <c r="L77" i="1"/>
  <c r="K77" i="1"/>
  <c r="K66" i="1"/>
  <c r="L63" i="1"/>
  <c r="K63" i="1"/>
  <c r="L62" i="1"/>
  <c r="K62" i="1"/>
  <c r="K59" i="1"/>
  <c r="I61" i="1"/>
  <c r="I59" i="1"/>
  <c r="K57" i="1"/>
  <c r="K56" i="1"/>
  <c r="K54" i="1"/>
  <c r="K53" i="1"/>
  <c r="L52" i="1"/>
  <c r="K52" i="1"/>
  <c r="K51" i="1"/>
  <c r="K50" i="1"/>
  <c r="K45" i="1"/>
  <c r="K44" i="1"/>
  <c r="K42" i="1"/>
  <c r="K43" i="1"/>
  <c r="K40" i="1"/>
  <c r="J48" i="1"/>
  <c r="J46" i="1"/>
  <c r="J44" i="1"/>
  <c r="J42" i="1"/>
  <c r="F48" i="1"/>
  <c r="G48" i="1"/>
  <c r="H48" i="1"/>
  <c r="I48" i="1"/>
  <c r="E48" i="1"/>
  <c r="K36" i="1" l="1"/>
  <c r="J39" i="1"/>
  <c r="J38" i="1"/>
  <c r="J37" i="1"/>
  <c r="J36" i="1"/>
  <c r="K33" i="1"/>
  <c r="L33" i="1"/>
  <c r="K32" i="1"/>
  <c r="K31" i="1"/>
  <c r="K29" i="1"/>
  <c r="AV2" i="11"/>
  <c r="M28" i="1"/>
  <c r="L28" i="1"/>
  <c r="K28" i="1"/>
  <c r="K27" i="1" l="1"/>
  <c r="K25" i="1"/>
  <c r="K24" i="1"/>
  <c r="K23" i="1"/>
  <c r="K21" i="1"/>
  <c r="L19" i="1"/>
  <c r="K20" i="1"/>
  <c r="K18" i="1"/>
  <c r="L17" i="1"/>
  <c r="K17" i="1"/>
  <c r="M16" i="1"/>
  <c r="M15" i="1"/>
  <c r="L16" i="1"/>
  <c r="L15" i="1"/>
  <c r="K16" i="1"/>
  <c r="K15" i="1"/>
  <c r="K14" i="1"/>
  <c r="L13" i="1"/>
  <c r="K13" i="1"/>
  <c r="L12" i="1"/>
  <c r="K12" i="1"/>
  <c r="K11" i="1" l="1"/>
  <c r="K10" i="1" l="1"/>
  <c r="K8" i="1"/>
  <c r="K7" i="1"/>
  <c r="A2" i="11" l="1"/>
  <c r="B2" i="11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AI2" i="11"/>
  <c r="AJ2" i="11"/>
  <c r="AK2" i="11"/>
  <c r="AL2" i="11"/>
  <c r="AM2" i="11"/>
  <c r="AN2" i="11"/>
  <c r="AO2" i="11"/>
  <c r="AP2" i="11"/>
  <c r="AQ2" i="11"/>
  <c r="AR2" i="11"/>
  <c r="AS2" i="11"/>
  <c r="AT2" i="11"/>
  <c r="AU2" i="11"/>
  <c r="AW2" i="11"/>
  <c r="AX2" i="11"/>
  <c r="AY2" i="11"/>
  <c r="AZ2" i="11"/>
  <c r="BA2" i="11"/>
  <c r="BB2" i="11"/>
  <c r="BC2" i="11"/>
  <c r="BD2" i="11"/>
  <c r="BE2" i="11"/>
  <c r="BF2" i="11"/>
  <c r="BG2" i="11"/>
  <c r="BH2" i="11"/>
  <c r="BI2" i="11"/>
  <c r="BJ2" i="11"/>
  <c r="BK2" i="11"/>
  <c r="BL2" i="11"/>
  <c r="BM2" i="11"/>
  <c r="BN2" i="11"/>
  <c r="BO2" i="11"/>
  <c r="BP2" i="11"/>
  <c r="BQ2" i="11"/>
  <c r="BR2" i="11"/>
  <c r="BS2" i="11"/>
  <c r="BT2" i="11"/>
  <c r="BU2" i="11"/>
  <c r="BV2" i="11"/>
  <c r="BW2" i="11"/>
  <c r="BX2" i="11"/>
  <c r="BY2" i="11"/>
  <c r="BZ2" i="11"/>
  <c r="CA2" i="11"/>
  <c r="CB2" i="11"/>
  <c r="CC2" i="11"/>
  <c r="CD2" i="11"/>
  <c r="CE2" i="11"/>
  <c r="CF2" i="11"/>
  <c r="CG2" i="11"/>
  <c r="CH2" i="11"/>
  <c r="CI2" i="11"/>
  <c r="CJ2" i="11"/>
  <c r="CK2" i="11"/>
  <c r="CL2" i="11"/>
  <c r="CN2" i="11"/>
  <c r="CO2" i="11"/>
  <c r="CP2" i="11"/>
  <c r="CQ2" i="11"/>
  <c r="CR2" i="11"/>
  <c r="CS2" i="11"/>
  <c r="CT2" i="11"/>
  <c r="CV2" i="11"/>
  <c r="CW2" i="11"/>
  <c r="CX2" i="11"/>
  <c r="CY2" i="11"/>
  <c r="CZ2" i="11"/>
  <c r="DI2" i="11"/>
  <c r="DJ2" i="11"/>
  <c r="DK2" i="11"/>
  <c r="DL2" i="11"/>
  <c r="DM2" i="11"/>
  <c r="DN2" i="11"/>
  <c r="DO2" i="11"/>
  <c r="DP2" i="11"/>
  <c r="DQ2" i="11"/>
  <c r="DR2" i="11"/>
  <c r="DS2" i="11"/>
  <c r="DT2" i="11"/>
  <c r="DU2" i="11"/>
  <c r="DV2" i="11"/>
  <c r="DW2" i="11"/>
  <c r="DX2" i="11"/>
  <c r="DY2" i="11"/>
  <c r="DZ2" i="11"/>
  <c r="EA2" i="11"/>
  <c r="EB2" i="11"/>
  <c r="EC2" i="11"/>
  <c r="ED2" i="11"/>
  <c r="EE2" i="11"/>
  <c r="EF2" i="11"/>
  <c r="EG2" i="11"/>
  <c r="EH2" i="11"/>
  <c r="EI2" i="11"/>
  <c r="EJ2" i="11"/>
  <c r="EK2" i="11"/>
  <c r="EL2" i="11"/>
  <c r="EM2" i="11"/>
  <c r="EN2" i="11"/>
  <c r="EO2" i="11"/>
  <c r="EP2" i="11"/>
  <c r="EQ2" i="11"/>
  <c r="ER2" i="11"/>
  <c r="ES2" i="11"/>
  <c r="ET2" i="11"/>
  <c r="EU2" i="11"/>
  <c r="EV2" i="11"/>
  <c r="EW2" i="11"/>
  <c r="EX2" i="11"/>
  <c r="EY2" i="11"/>
  <c r="EZ2" i="11"/>
  <c r="FA2" i="11"/>
  <c r="FB2" i="11"/>
  <c r="FC2" i="11"/>
  <c r="FD2" i="11"/>
  <c r="FE2" i="11"/>
  <c r="FF2" i="11"/>
  <c r="FG2" i="11"/>
  <c r="FH2" i="11"/>
  <c r="FI2" i="11"/>
  <c r="FJ2" i="11"/>
  <c r="FK2" i="11"/>
  <c r="FL2" i="11"/>
  <c r="FM2" i="11"/>
  <c r="FN2" i="11"/>
  <c r="FO2" i="11"/>
  <c r="FP2" i="11"/>
  <c r="FQ2" i="11"/>
  <c r="FR2" i="11"/>
  <c r="FS2" i="11"/>
  <c r="FT2" i="11"/>
  <c r="FU2" i="11"/>
  <c r="FV2" i="11"/>
  <c r="FW2" i="11"/>
  <c r="FX2" i="11"/>
  <c r="FY2" i="11"/>
  <c r="FZ2" i="11"/>
  <c r="GA2" i="11"/>
  <c r="GB2" i="11"/>
  <c r="GC2" i="11"/>
  <c r="GD2" i="11"/>
  <c r="GE2" i="11"/>
  <c r="GF2" i="11"/>
  <c r="GG2" i="11"/>
  <c r="GH2" i="11"/>
  <c r="GI2" i="11"/>
  <c r="GJ2" i="11"/>
  <c r="GL2" i="11"/>
  <c r="GM2" i="11"/>
  <c r="GN2" i="11"/>
  <c r="GO2" i="11"/>
  <c r="GP2" i="11"/>
  <c r="GQ2" i="11"/>
  <c r="GR2" i="11"/>
  <c r="GT2" i="11"/>
  <c r="GU2" i="11"/>
  <c r="GV2" i="11"/>
  <c r="GW2" i="11"/>
  <c r="GX2" i="11"/>
  <c r="GY2" i="11"/>
  <c r="GZ2" i="11"/>
  <c r="HA2" i="11"/>
  <c r="HB2" i="11"/>
  <c r="HC2" i="11"/>
  <c r="HD2" i="11"/>
  <c r="HE2" i="11"/>
  <c r="HF2" i="11"/>
  <c r="HG2" i="11"/>
  <c r="HH2" i="11"/>
  <c r="HI2" i="11"/>
  <c r="HJ2" i="11"/>
  <c r="HK2" i="11"/>
  <c r="HL2" i="11"/>
  <c r="HM2" i="11"/>
  <c r="HN2" i="11"/>
  <c r="HO2" i="11"/>
  <c r="HP2" i="11"/>
  <c r="HQ2" i="11"/>
  <c r="HR2" i="11"/>
  <c r="HS2" i="11"/>
  <c r="HT2" i="11"/>
  <c r="HU2" i="11"/>
  <c r="HV2" i="11"/>
  <c r="HW2" i="11"/>
  <c r="HX2" i="11"/>
  <c r="HY2" i="11"/>
  <c r="HZ2" i="11"/>
  <c r="IA2" i="11"/>
  <c r="IB2" i="11"/>
  <c r="IC2" i="11"/>
  <c r="ID2" i="11"/>
  <c r="IE2" i="11"/>
  <c r="IF2" i="11"/>
  <c r="IG2" i="11"/>
  <c r="IH2" i="11"/>
  <c r="D49" i="1" l="1"/>
  <c r="DB2" i="11" s="1"/>
  <c r="DC2" i="11"/>
  <c r="DD2" i="11" l="1"/>
  <c r="DG2" i="11"/>
  <c r="DF2" i="11"/>
  <c r="DE2" i="11"/>
  <c r="DA2" i="11"/>
  <c r="CU2" i="11"/>
  <c r="CM2" i="11"/>
  <c r="DH2" i="11" l="1"/>
</calcChain>
</file>

<file path=xl/comments1.xml><?xml version="1.0" encoding="utf-8"?>
<comments xmlns="http://schemas.openxmlformats.org/spreadsheetml/2006/main">
  <authors>
    <author>さいたま市</author>
  </authors>
  <commentList>
    <comment ref="I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提出日をyyyy/mm/ddでご入力ください。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給食を委託している場合、委託先ではなく当該施設の管理者が報告者になります。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管理栄養士必置指定施設には保健所から通知しています。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一部委託の場合は、その他を選択し、右側のセルに「一部委託」と入力してください。「一部委託」の場合は、下の委託先の名称～代表者氏名の欄も入力してください。</t>
        </r>
      </text>
    </comment>
    <comment ref="E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例）２～３の場合は2.5等、平均の数を入力してください。</t>
        </r>
      </text>
    </comment>
    <comment ref="I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例）２～３の場合は2.5等、平均の数を入力してください。</t>
        </r>
      </text>
    </comment>
    <comment ref="F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同一厨房で他施設の給食を調理している場合は「有」を選択してください。</t>
        </r>
      </text>
    </comment>
    <comment ref="J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自動計算</t>
        </r>
      </text>
    </comment>
    <comment ref="J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自動計算</t>
        </r>
      </text>
    </comment>
    <comment ref="D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定員(人数)を入力してください(数字)。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定員(人数)を入力してください(数字)。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yyyy/mmで入力ください。</t>
        </r>
      </text>
    </comment>
    <comment ref="G6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・幅がある場合は、○○～●●のように「～」で入力してください。
・設定がない場合は「設定なし」と入力してください。</t>
        </r>
      </text>
    </comment>
    <comment ref="E7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例）２～３の場合は2.5等、平均の数を入力してください。</t>
        </r>
      </text>
    </comment>
    <comment ref="E8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例）２～３の場合は2.5等、平均の数を入力してください。</t>
        </r>
      </text>
    </comment>
    <comment ref="E9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例）２～３の場合は2.5等、平均の数を入力してください。</t>
        </r>
      </text>
    </comment>
    <comment ref="G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数字で入力してください。</t>
        </r>
      </text>
    </comment>
    <comment ref="I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数字で入力してください。</t>
        </r>
      </text>
    </comment>
  </commentList>
</comments>
</file>

<file path=xl/sharedStrings.xml><?xml version="1.0" encoding="utf-8"?>
<sst xmlns="http://schemas.openxmlformats.org/spreadsheetml/2006/main" count="578" uniqueCount="424">
  <si>
    <t>栄養管理報告書</t>
    <rPh sb="0" eb="2">
      <t>エイヨウ</t>
    </rPh>
    <rPh sb="2" eb="4">
      <t>カンリ</t>
    </rPh>
    <rPh sb="4" eb="7">
      <t>ホウコクショ</t>
    </rPh>
    <phoneticPr fontId="1"/>
  </si>
  <si>
    <t>　　　　　　</t>
    <phoneticPr fontId="1"/>
  </si>
  <si>
    <t>（宛先）さいたま市保健所長</t>
    <rPh sb="1" eb="3">
      <t>アテサキ</t>
    </rPh>
    <rPh sb="8" eb="9">
      <t>シ</t>
    </rPh>
    <rPh sb="9" eb="12">
      <t>ホケンジョ</t>
    </rPh>
    <rPh sb="12" eb="13">
      <t>チョウ</t>
    </rPh>
    <phoneticPr fontId="1"/>
  </si>
  <si>
    <t>報告者　</t>
    <rPh sb="0" eb="3">
      <t>ホウコクシャ</t>
    </rPh>
    <phoneticPr fontId="1"/>
  </si>
  <si>
    <t>施設管理者</t>
    <phoneticPr fontId="1"/>
  </si>
  <si>
    <t>　　</t>
    <phoneticPr fontId="1"/>
  </si>
  <si>
    <t>職・氏名</t>
    <rPh sb="0" eb="1">
      <t>ショク</t>
    </rPh>
    <rPh sb="2" eb="4">
      <t>シメイ</t>
    </rPh>
    <phoneticPr fontId="1"/>
  </si>
  <si>
    <t>健康増進法第２１条第１項の規定による管理栄養士必置施設指定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カンリ</t>
    </rPh>
    <rPh sb="20" eb="23">
      <t>エイヨウシ</t>
    </rPh>
    <rPh sb="23" eb="25">
      <t>ヒッチ</t>
    </rPh>
    <rPh sb="25" eb="27">
      <t>シセツ</t>
    </rPh>
    <rPh sb="27" eb="29">
      <t>シテイ</t>
    </rPh>
    <phoneticPr fontId="1"/>
  </si>
  <si>
    <t>施設の名称</t>
    <rPh sb="0" eb="2">
      <t>シセツ</t>
    </rPh>
    <rPh sb="3" eb="5">
      <t>メイショウ</t>
    </rPh>
    <phoneticPr fontId="1"/>
  </si>
  <si>
    <t>設置者氏名</t>
    <rPh sb="0" eb="3">
      <t>セッチシャ</t>
    </rPh>
    <rPh sb="3" eb="5">
      <t>シメイ</t>
    </rPh>
    <phoneticPr fontId="1"/>
  </si>
  <si>
    <t>施設の所在地</t>
    <rPh sb="0" eb="2">
      <t>シセツ</t>
    </rPh>
    <rPh sb="3" eb="6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</si>
  <si>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</si>
  <si>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栄養管理・給食部門の責任者</t>
    <rPh sb="0" eb="2">
      <t>エイヨウ</t>
    </rPh>
    <rPh sb="2" eb="4">
      <t>カンリ</t>
    </rPh>
    <rPh sb="5" eb="7">
      <t>キュウショク</t>
    </rPh>
    <rPh sb="7" eb="9">
      <t>ブモン</t>
    </rPh>
    <rPh sb="10" eb="13">
      <t>セキニンシャ</t>
    </rPh>
    <phoneticPr fontId="1"/>
  </si>
  <si>
    <t>報告書作成者</t>
    <rPh sb="0" eb="3">
      <t>ホウコクショ</t>
    </rPh>
    <rPh sb="3" eb="5">
      <t>サクセイ</t>
    </rPh>
    <rPh sb="5" eb="6">
      <t>シャ</t>
    </rPh>
    <phoneticPr fontId="1"/>
  </si>
  <si>
    <t>運営の形態</t>
    <rPh sb="0" eb="2">
      <t>ウンエイ</t>
    </rPh>
    <rPh sb="3" eb="5">
      <t>ケイタイ</t>
    </rPh>
    <phoneticPr fontId="1"/>
  </si>
  <si>
    <t>委託先</t>
    <rPh sb="0" eb="2">
      <t>イタク</t>
    </rPh>
    <rPh sb="2" eb="3">
      <t>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</si>
  <si>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</si>
  <si>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</si>
  <si>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</si>
  <si>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委託内容</t>
    <rPh sb="0" eb="2">
      <t>イタク</t>
    </rPh>
    <rPh sb="2" eb="4">
      <t>ナイヨウ</t>
    </rPh>
    <phoneticPr fontId="1"/>
  </si>
  <si>
    <t>栄養管理における理念・方針・目標について具体的に記入</t>
    <phoneticPr fontId="1"/>
  </si>
  <si>
    <t>区分</t>
    <rPh sb="0" eb="2">
      <t>クブン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</si>
  <si>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</si>
  <si>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</si>
  <si>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</si>
  <si>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</si>
  <si>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</si>
  <si>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設置者</t>
    <rPh sb="0" eb="3">
      <t>セッチシャ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</si>
  <si>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</si>
  <si>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</si>
  <si>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委託先</t>
    <rPh sb="0" eb="3">
      <t>イタクサキ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</si>
  <si>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</si>
  <si>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</si>
  <si>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</si>
  <si>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職員・その他</t>
    <phoneticPr fontId="1"/>
  </si>
  <si>
    <t>給食形態等</t>
    <rPh sb="0" eb="2">
      <t>キュウショク</t>
    </rPh>
    <rPh sb="2" eb="4">
      <t>ケイタイ</t>
    </rPh>
    <rPh sb="4" eb="5">
      <t>トウ</t>
    </rPh>
    <phoneticPr fontId="1"/>
  </si>
  <si>
    <t>アレルギー対応食</t>
    <rPh sb="5" eb="7">
      <t>タイオウ</t>
    </rPh>
    <rPh sb="7" eb="8">
      <t>ショク</t>
    </rPh>
    <phoneticPr fontId="1"/>
  </si>
  <si>
    <t>栄養管理における
理念・方針・目標</t>
    <rPh sb="0" eb="2">
      <t>エイヨウ</t>
    </rPh>
    <rPh sb="2" eb="4">
      <t>カンリ</t>
    </rPh>
    <rPh sb="9" eb="11">
      <t>リネン</t>
    </rPh>
    <rPh sb="12" eb="14">
      <t>ホウシン</t>
    </rPh>
    <rPh sb="15" eb="17">
      <t>モクヒョウ</t>
    </rPh>
    <phoneticPr fontId="1"/>
  </si>
  <si>
    <t>栄養管理等について検討する会議</t>
    <rPh sb="0" eb="2">
      <t>エイヨウ</t>
    </rPh>
    <rPh sb="2" eb="4">
      <t>カンリ</t>
    </rPh>
    <rPh sb="4" eb="5">
      <t>トウ</t>
    </rPh>
    <rPh sb="9" eb="11">
      <t>ケントウ</t>
    </rPh>
    <rPh sb="13" eb="15">
      <t>カイギ</t>
    </rPh>
    <phoneticPr fontId="1"/>
  </si>
  <si>
    <t>１日あたりの
平均給食数</t>
    <rPh sb="1" eb="2">
      <t>ニチ</t>
    </rPh>
    <rPh sb="7" eb="9">
      <t>ヘイキン</t>
    </rPh>
    <rPh sb="9" eb="11">
      <t>キュウショク</t>
    </rPh>
    <rPh sb="11" eb="12">
      <t>スウ</t>
    </rPh>
    <phoneticPr fontId="1"/>
  </si>
  <si>
    <t>区分</t>
    <rPh sb="0" eb="2">
      <t>クブン</t>
    </rPh>
    <phoneticPr fontId="1"/>
  </si>
  <si>
    <t>エネルギー
及び栄養素</t>
    <rPh sb="6" eb="7">
      <t>オヨ</t>
    </rPh>
    <rPh sb="8" eb="11">
      <t>エイヨウソ</t>
    </rPh>
    <phoneticPr fontId="1"/>
  </si>
  <si>
    <t>単位</t>
    <phoneticPr fontId="1"/>
  </si>
  <si>
    <t>給与栄養目標量（範囲）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ハンイ</t>
    </rPh>
    <phoneticPr fontId="1"/>
  </si>
  <si>
    <t>実施給与栄養量</t>
    <rPh sb="0" eb="2">
      <t>ジッシ</t>
    </rPh>
    <rPh sb="2" eb="4">
      <t>キュウヨ</t>
    </rPh>
    <rPh sb="4" eb="6">
      <t>エイヨウ</t>
    </rPh>
    <rPh sb="6" eb="7">
      <t>リョウ</t>
    </rPh>
    <phoneticPr fontId="1"/>
  </si>
  <si>
    <t>実施内容</t>
    <rPh sb="0" eb="2">
      <t>ジッシ</t>
    </rPh>
    <rPh sb="2" eb="4">
      <t>ナイヨウ</t>
    </rPh>
    <phoneticPr fontId="1"/>
  </si>
  <si>
    <t>栄養教育</t>
    <rPh sb="0" eb="2">
      <t>エイヨウ</t>
    </rPh>
    <rPh sb="2" eb="4">
      <t>キョウイク</t>
    </rPh>
    <phoneticPr fontId="1"/>
  </si>
  <si>
    <t>危機発生時の給食体制マニュアル</t>
    <rPh sb="0" eb="2">
      <t>キキ</t>
    </rPh>
    <rPh sb="2" eb="4">
      <t>ハッセイ</t>
    </rPh>
    <rPh sb="4" eb="5">
      <t>ジ</t>
    </rPh>
    <rPh sb="6" eb="8">
      <t>キュウショク</t>
    </rPh>
    <rPh sb="8" eb="10">
      <t>タイセイ</t>
    </rPh>
    <phoneticPr fontId="1"/>
  </si>
  <si>
    <t>近隣住民に対する食糧提供体制</t>
    <rPh sb="0" eb="2">
      <t>キンリン</t>
    </rPh>
    <rPh sb="2" eb="4">
      <t>ジュウミン</t>
    </rPh>
    <rPh sb="5" eb="6">
      <t>タイ</t>
    </rPh>
    <rPh sb="8" eb="10">
      <t>ショクリョウ</t>
    </rPh>
    <rPh sb="10" eb="12">
      <t>テイキョウ</t>
    </rPh>
    <rPh sb="12" eb="14">
      <t>タイセイ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</si>
  <si>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</si>
  <si>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</si>
  <si>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</si>
  <si>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ビタミンA</t>
    <phoneticPr fontId="1"/>
  </si>
  <si>
    <t>ビタミンB1</t>
    <phoneticPr fontId="1"/>
  </si>
  <si>
    <t>ビタミンB2</t>
    <phoneticPr fontId="1"/>
  </si>
  <si>
    <t>ビタミンC</t>
    <phoneticPr fontId="1"/>
  </si>
  <si>
    <t>カルシウム</t>
    <phoneticPr fontId="1"/>
  </si>
  <si>
    <t>鉄</t>
    <rPh sb="0" eb="1">
      <t>テツ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</si>
  <si>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</si>
  <si>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食物繊維</t>
    <rPh sb="0" eb="2">
      <t>ショクモツ</t>
    </rPh>
    <rPh sb="2" eb="4">
      <t>センイ</t>
    </rPh>
    <phoneticPr fontId="1"/>
  </si>
  <si>
    <t>kcal</t>
    <phoneticPr fontId="1"/>
  </si>
  <si>
    <t>g</t>
    <phoneticPr fontId="1"/>
  </si>
  <si>
    <t>µgRE</t>
    <phoneticPr fontId="1"/>
  </si>
  <si>
    <t>mg</t>
    <phoneticPr fontId="1"/>
  </si>
  <si>
    <t>ＦＡＸ</t>
    <phoneticPr fontId="1"/>
  </si>
  <si>
    <t>回／年</t>
    <phoneticPr fontId="1"/>
  </si>
  <si>
    <t>施設番号</t>
    <rPh sb="0" eb="2">
      <t>シセツ</t>
    </rPh>
    <rPh sb="2" eb="4">
      <t>バンゴウ</t>
    </rPh>
    <phoneticPr fontId="1"/>
  </si>
  <si>
    <t>数字</t>
    <rPh sb="0" eb="2">
      <t>スウジ</t>
    </rPh>
    <phoneticPr fontId="1"/>
  </si>
  <si>
    <t>※設定区分が複数ある場合は各区分ごとに記入　（別紙）</t>
    <rPh sb="1" eb="3">
      <t>セッテイ</t>
    </rPh>
    <rPh sb="3" eb="5">
      <t>クブン</t>
    </rPh>
    <rPh sb="6" eb="8">
      <t>フクスウ</t>
    </rPh>
    <rPh sb="10" eb="12">
      <t>バアイ</t>
    </rPh>
    <rPh sb="13" eb="16">
      <t>カククブン</t>
    </rPh>
    <rPh sb="19" eb="21">
      <t>キニュウ</t>
    </rPh>
    <phoneticPr fontId="1"/>
  </si>
  <si>
    <t>　栄養管理状況について、次のとおり報告します。</t>
    <rPh sb="1" eb="3">
      <t>エイヨウ</t>
    </rPh>
    <rPh sb="3" eb="5">
      <t>カンリ</t>
    </rPh>
    <rPh sb="5" eb="7">
      <t>ジョウキョウ</t>
    </rPh>
    <rPh sb="12" eb="13">
      <t>ツギ</t>
    </rPh>
    <rPh sb="17" eb="19">
      <t>ホウコク</t>
    </rPh>
    <phoneticPr fontId="1"/>
  </si>
  <si>
    <t xml:space="preserve">所属部署 </t>
    <phoneticPr fontId="1"/>
  </si>
  <si>
    <t>職名</t>
    <rPh sb="0" eb="2">
      <t>ショクメイ</t>
    </rPh>
    <phoneticPr fontId="1"/>
  </si>
  <si>
    <t>所属部署</t>
    <phoneticPr fontId="1"/>
  </si>
  <si>
    <t>氏名</t>
    <phoneticPr fontId="1"/>
  </si>
  <si>
    <t>実施回数</t>
    <phoneticPr fontId="1"/>
  </si>
  <si>
    <t>設定区分数</t>
    <rPh sb="0" eb="2">
      <t>セッテイ</t>
    </rPh>
    <rPh sb="2" eb="4">
      <t>クブン</t>
    </rPh>
    <rPh sb="4" eb="5">
      <t>スウ</t>
    </rPh>
    <phoneticPr fontId="1"/>
  </si>
  <si>
    <t>改善課題</t>
    <rPh sb="0" eb="2">
      <t>カイゼン</t>
    </rPh>
    <rPh sb="2" eb="4">
      <t>カダイ</t>
    </rPh>
    <phoneticPr fontId="1"/>
  </si>
  <si>
    <t>参加回数</t>
    <rPh sb="0" eb="2">
      <t>サンカ</t>
    </rPh>
    <rPh sb="2" eb="4">
      <t>カイスウ</t>
    </rPh>
    <phoneticPr fontId="1"/>
  </si>
  <si>
    <t>施設の自己評価・
今後改善したいこと等</t>
    <rPh sb="0" eb="2">
      <t>シセツ</t>
    </rPh>
    <rPh sb="3" eb="5">
      <t>ジコ</t>
    </rPh>
    <rPh sb="5" eb="7">
      <t>ヒョウカ</t>
    </rPh>
    <rPh sb="9" eb="11">
      <t>コンゴ</t>
    </rPh>
    <rPh sb="11" eb="13">
      <t>カイゼン</t>
    </rPh>
    <rPh sb="18" eb="19">
      <t>トウ</t>
    </rPh>
    <phoneticPr fontId="1"/>
  </si>
  <si>
    <t>記号</t>
    <rPh sb="0" eb="2">
      <t>キゴウ</t>
    </rPh>
    <phoneticPr fontId="1"/>
  </si>
  <si>
    <t>日分保管</t>
    <phoneticPr fontId="1"/>
  </si>
  <si>
    <t>人分を</t>
    <phoneticPr fontId="1"/>
  </si>
  <si>
    <t>保管食数</t>
    <phoneticPr fontId="1"/>
  </si>
  <si>
    <t>保管場所</t>
    <phoneticPr fontId="1"/>
  </si>
  <si>
    <t>食品名</t>
    <rPh sb="0" eb="2">
      <t>ショクヒン</t>
    </rPh>
    <rPh sb="2" eb="3">
      <t>メイ</t>
    </rPh>
    <phoneticPr fontId="1"/>
  </si>
  <si>
    <t>％</t>
    <phoneticPr fontId="1"/>
  </si>
  <si>
    <t>比較時</t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</si>
  <si>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</si>
  <si>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</si>
  <si>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その他</t>
    <rPh sb="2" eb="3">
      <t>タ</t>
    </rPh>
    <phoneticPr fontId="1"/>
  </si>
  <si>
    <t>　</t>
  </si>
  <si>
    <t>献立作成</t>
    <rPh sb="0" eb="2">
      <t>コンダテ</t>
    </rPh>
    <rPh sb="2" eb="4">
      <t>サクセイ</t>
    </rPh>
    <phoneticPr fontId="1"/>
  </si>
  <si>
    <t>材料購入</t>
    <rPh sb="0" eb="2">
      <t>ザイリョウ</t>
    </rPh>
    <rPh sb="2" eb="4">
      <t>コウニュウ</t>
    </rPh>
    <phoneticPr fontId="1"/>
  </si>
  <si>
    <t>調理</t>
    <rPh sb="0" eb="2">
      <t>チョウリ</t>
    </rPh>
    <phoneticPr fontId="1"/>
  </si>
  <si>
    <t>配膳</t>
    <rPh sb="0" eb="2">
      <t>ハイゼン</t>
    </rPh>
    <phoneticPr fontId="1"/>
  </si>
  <si>
    <t>下膳</t>
    <rPh sb="0" eb="2">
      <t>ゲゼン</t>
    </rPh>
    <phoneticPr fontId="1"/>
  </si>
  <si>
    <t>食器洗浄</t>
    <rPh sb="0" eb="2">
      <t>ショッキ</t>
    </rPh>
    <rPh sb="2" eb="4">
      <t>センジョウ</t>
    </rPh>
    <phoneticPr fontId="1"/>
  </si>
  <si>
    <t>施設外調理</t>
    <rPh sb="0" eb="2">
      <t>シセツ</t>
    </rPh>
    <rPh sb="2" eb="3">
      <t>ガイ</t>
    </rPh>
    <rPh sb="3" eb="5">
      <t>チョウリ</t>
    </rPh>
    <phoneticPr fontId="1"/>
  </si>
  <si>
    <t>栄養教育</t>
    <rPh sb="0" eb="2">
      <t>エイヨウ</t>
    </rPh>
    <rPh sb="2" eb="4">
      <t>キョウイク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</si>
  <si>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</si>
  <si>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</si>
  <si>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</si>
  <si>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</si>
  <si>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施設内での共有</t>
    <rPh sb="5" eb="7">
      <t>キョウユウ</t>
    </rPh>
    <phoneticPr fontId="1"/>
  </si>
  <si>
    <t>施設管理者</t>
    <rPh sb="0" eb="2">
      <t>シセツ</t>
    </rPh>
    <rPh sb="2" eb="5">
      <t>カンリシャ</t>
    </rPh>
    <phoneticPr fontId="1"/>
  </si>
  <si>
    <t>調理員</t>
    <rPh sb="0" eb="3">
      <t>チョウリイン</t>
    </rPh>
    <phoneticPr fontId="1"/>
  </si>
  <si>
    <t>給食利用者</t>
    <rPh sb="0" eb="2">
      <t>キュウショク</t>
    </rPh>
    <rPh sb="2" eb="5">
      <t>リヨウシャ</t>
    </rPh>
    <phoneticPr fontId="1"/>
  </si>
  <si>
    <t>事務職員</t>
    <rPh sb="0" eb="2">
      <t>ジム</t>
    </rPh>
    <rPh sb="2" eb="4">
      <t>ショクイン</t>
    </rPh>
    <phoneticPr fontId="1"/>
  </si>
  <si>
    <t>施設名</t>
    <rPh sb="0" eb="2">
      <t>シセツ</t>
    </rPh>
    <rPh sb="2" eb="3">
      <t>メイ</t>
    </rPh>
    <phoneticPr fontId="1"/>
  </si>
  <si>
    <t>主なアレルギー対応食品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</si>
  <si>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</si>
  <si>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</si>
  <si>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</si>
  <si>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</si>
  <si>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カウプ指数</t>
    <rPh sb="3" eb="5">
      <t>シスウ</t>
    </rPh>
    <phoneticPr fontId="1"/>
  </si>
  <si>
    <t>BMI</t>
    <phoneticPr fontId="1"/>
  </si>
  <si>
    <t>肥満・やせ</t>
    <rPh sb="0" eb="2">
      <t>ヒマン</t>
    </rPh>
    <phoneticPr fontId="1"/>
  </si>
  <si>
    <t>疾病状況</t>
    <rPh sb="0" eb="4">
      <t>シッペイジョウキョウ</t>
    </rPh>
    <phoneticPr fontId="1"/>
  </si>
  <si>
    <t>対象者の把握　　　　　</t>
    <rPh sb="0" eb="3">
      <t>タイショウシャ</t>
    </rPh>
    <rPh sb="4" eb="6">
      <t>ハアク</t>
    </rPh>
    <phoneticPr fontId="1"/>
  </si>
  <si>
    <t>増減</t>
    <rPh sb="0" eb="2">
      <t>ゾウゲン</t>
    </rPh>
    <phoneticPr fontId="1"/>
  </si>
  <si>
    <t>摂取状況の把握</t>
    <rPh sb="0" eb="2">
      <t>セッシュ</t>
    </rPh>
    <rPh sb="2" eb="4">
      <t>ジョウキョウ</t>
    </rPh>
    <rPh sb="5" eb="7">
      <t>ハアク</t>
    </rPh>
    <phoneticPr fontId="1"/>
  </si>
  <si>
    <t>残菜調査</t>
    <rPh sb="0" eb="2">
      <t>ザンサイ</t>
    </rPh>
    <rPh sb="2" eb="4">
      <t>チョウサ</t>
    </rPh>
    <phoneticPr fontId="1"/>
  </si>
  <si>
    <t>摂取量調査</t>
    <rPh sb="0" eb="2">
      <t>セッシュ</t>
    </rPh>
    <rPh sb="2" eb="3">
      <t>リョウ</t>
    </rPh>
    <rPh sb="3" eb="5">
      <t>チョウサ</t>
    </rPh>
    <phoneticPr fontId="1"/>
  </si>
  <si>
    <t>利用者による
食事の評価</t>
    <rPh sb="0" eb="3">
      <t>リヨウシャ</t>
    </rPh>
    <rPh sb="7" eb="9">
      <t>ショクジ</t>
    </rPh>
    <rPh sb="10" eb="12">
      <t>ヒョウカ</t>
    </rPh>
    <phoneticPr fontId="1"/>
  </si>
  <si>
    <t>食事内容調査</t>
    <rPh sb="0" eb="2">
      <t>ショクジ</t>
    </rPh>
    <rPh sb="2" eb="4">
      <t>ナイヨウ</t>
    </rPh>
    <rPh sb="4" eb="6">
      <t>チョウサ</t>
    </rPh>
    <phoneticPr fontId="1"/>
  </si>
  <si>
    <t>嗜好調査</t>
    <rPh sb="0" eb="2">
      <t>シコウ</t>
    </rPh>
    <rPh sb="2" eb="4">
      <t>チョウサ</t>
    </rPh>
    <phoneticPr fontId="1"/>
  </si>
  <si>
    <t>献立表の配布及び掲示</t>
    <rPh sb="0" eb="2">
      <t>コンダテ</t>
    </rPh>
    <rPh sb="2" eb="3">
      <t>ヒョウ</t>
    </rPh>
    <rPh sb="4" eb="6">
      <t>ハイフ</t>
    </rPh>
    <rPh sb="6" eb="7">
      <t>オヨ</t>
    </rPh>
    <rPh sb="8" eb="10">
      <t>ケイジ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</si>
  <si>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</si>
  <si>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ﾎﾟｽﾀｰやﾘｰﾌﾚｯﾄの掲示</t>
    <rPh sb="13" eb="15">
      <t>ケイジ</t>
    </rPh>
    <phoneticPr fontId="1"/>
  </si>
  <si>
    <t>給食だよりの配布及び掲示</t>
    <rPh sb="0" eb="2">
      <t>キュウショク</t>
    </rPh>
    <rPh sb="6" eb="8">
      <t>ハイフ</t>
    </rPh>
    <rPh sb="8" eb="9">
      <t>オヨ</t>
    </rPh>
    <rPh sb="10" eb="12">
      <t>ケイジ</t>
    </rPh>
    <phoneticPr fontId="1"/>
  </si>
  <si>
    <t>卓上ﾒﾓの設置</t>
    <rPh sb="0" eb="2">
      <t>タクジョウ</t>
    </rPh>
    <rPh sb="5" eb="7">
      <t>セッチ</t>
    </rPh>
    <phoneticPr fontId="1"/>
  </si>
  <si>
    <t>ｻﾝﾌﾟﾙ品の展示</t>
    <rPh sb="5" eb="6">
      <t>ヒン</t>
    </rPh>
    <rPh sb="7" eb="9">
      <t>テンジ</t>
    </rPh>
    <phoneticPr fontId="1"/>
  </si>
  <si>
    <t>利用者への健康・
栄養情報の提供</t>
    <rPh sb="5" eb="7">
      <t>ケンコウ</t>
    </rPh>
    <rPh sb="9" eb="11">
      <t>エイヨウ</t>
    </rPh>
    <rPh sb="11" eb="13">
      <t>ジョウホウ</t>
    </rPh>
    <rPh sb="14" eb="16">
      <t>テイキョウ</t>
    </rPh>
    <phoneticPr fontId="1"/>
  </si>
  <si>
    <t>有</t>
    <phoneticPr fontId="1"/>
  </si>
  <si>
    <t>無</t>
    <phoneticPr fontId="1"/>
  </si>
  <si>
    <t>栄養教育内容</t>
    <rPh sb="0" eb="2">
      <t>エイヨウ</t>
    </rPh>
    <rPh sb="2" eb="4">
      <t>キョウイク</t>
    </rPh>
    <rPh sb="4" eb="6">
      <t>ナイヨウ</t>
    </rPh>
    <phoneticPr fontId="1"/>
  </si>
  <si>
    <t>個別指導</t>
    <rPh sb="0" eb="2">
      <t>コベツ</t>
    </rPh>
    <rPh sb="2" eb="4">
      <t>シドウ</t>
    </rPh>
    <phoneticPr fontId="1"/>
  </si>
  <si>
    <t>集団指導</t>
    <rPh sb="0" eb="2">
      <t>シュウダン</t>
    </rPh>
    <rPh sb="2" eb="4">
      <t>シドウ</t>
    </rPh>
    <phoneticPr fontId="1"/>
  </si>
  <si>
    <t>給食従事者向け研修会への参加</t>
    <rPh sb="0" eb="2">
      <t>キュウショク</t>
    </rPh>
    <rPh sb="2" eb="5">
      <t>ジュウジシャ</t>
    </rPh>
    <rPh sb="5" eb="6">
      <t>ム</t>
    </rPh>
    <rPh sb="7" eb="9">
      <t>ケンシュウ</t>
    </rPh>
    <rPh sb="9" eb="10">
      <t>カイ</t>
    </rPh>
    <rPh sb="12" eb="14">
      <t>サンカ</t>
    </rPh>
    <phoneticPr fontId="1"/>
  </si>
  <si>
    <t>危機発生時の
給食体制整備</t>
    <rPh sb="0" eb="2">
      <t>キキ</t>
    </rPh>
    <rPh sb="2" eb="4">
      <t>ハッセイ</t>
    </rPh>
    <rPh sb="4" eb="5">
      <t>ジ</t>
    </rPh>
    <rPh sb="7" eb="9">
      <t>キュウショク</t>
    </rPh>
    <rPh sb="9" eb="11">
      <t>タイセイ</t>
    </rPh>
    <rPh sb="11" eb="13">
      <t>セイビ</t>
    </rPh>
    <phoneticPr fontId="1"/>
  </si>
  <si>
    <t>保管食品</t>
    <rPh sb="0" eb="2">
      <t>ホカン</t>
    </rPh>
    <rPh sb="2" eb="4">
      <t>ショクヒン</t>
    </rPh>
    <phoneticPr fontId="1"/>
  </si>
  <si>
    <t>厨房内</t>
    <rPh sb="0" eb="2">
      <t>チュウボウ</t>
    </rPh>
    <rPh sb="2" eb="3">
      <t>ナイ</t>
    </rPh>
    <phoneticPr fontId="1"/>
  </si>
  <si>
    <t>防災保管庫</t>
    <rPh sb="0" eb="2">
      <t>ボウサイ</t>
    </rPh>
    <rPh sb="2" eb="5">
      <t>ホカンコ</t>
    </rPh>
    <phoneticPr fontId="1"/>
  </si>
  <si>
    <t>肥満とやせの変化</t>
    <rPh sb="0" eb="2">
      <t>ヒマン</t>
    </rPh>
    <rPh sb="6" eb="8">
      <t>ヘンカ</t>
    </rPh>
    <phoneticPr fontId="1"/>
  </si>
  <si>
    <t>肥満</t>
    <rPh sb="0" eb="2">
      <t>ヒマン</t>
    </rPh>
    <phoneticPr fontId="1"/>
  </si>
  <si>
    <t>やせ</t>
    <phoneticPr fontId="1"/>
  </si>
  <si>
    <t>今年度</t>
    <rPh sb="0" eb="3">
      <t>コンネンド</t>
    </rPh>
    <phoneticPr fontId="1"/>
  </si>
  <si>
    <t>主な研修内容</t>
    <phoneticPr fontId="1"/>
  </si>
  <si>
    <t>様式第７号（その４）（第７条関係）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1"/>
  </si>
  <si>
    <t>施設の種類</t>
    <rPh sb="0" eb="2">
      <t>シセツ</t>
    </rPh>
    <rPh sb="3" eb="5">
      <t>シュルイ</t>
    </rPh>
    <phoneticPr fontId="1"/>
  </si>
  <si>
    <t>学校（幼稚園）</t>
    <rPh sb="0" eb="2">
      <t>ガッコウ</t>
    </rPh>
    <rPh sb="3" eb="6">
      <t>ヨウチエン</t>
    </rPh>
    <phoneticPr fontId="1"/>
  </si>
  <si>
    <t>学校（認定こども園）</t>
    <rPh sb="0" eb="2">
      <t>ガッコウ</t>
    </rPh>
    <rPh sb="3" eb="5">
      <t>ニンテイ</t>
    </rPh>
    <rPh sb="8" eb="9">
      <t>エン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</si>
  <si>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</si>
  <si>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区分
定員</t>
    <rPh sb="0" eb="2">
      <t>クブン</t>
    </rPh>
    <rPh sb="3" eb="5">
      <t>テイイン</t>
    </rPh>
    <phoneticPr fontId="1"/>
  </si>
  <si>
    <t>定員</t>
    <rPh sb="0" eb="2">
      <t>テイイン</t>
    </rPh>
    <phoneticPr fontId="1"/>
  </si>
  <si>
    <t>離乳食</t>
    <rPh sb="0" eb="3">
      <t>リニュウショク</t>
    </rPh>
    <phoneticPr fontId="1"/>
  </si>
  <si>
    <t>夕食給食</t>
    <rPh sb="0" eb="2">
      <t>ユウショク</t>
    </rPh>
    <rPh sb="2" eb="4">
      <t>キュウショク</t>
    </rPh>
    <phoneticPr fontId="1"/>
  </si>
  <si>
    <t>生活習慣</t>
    <rPh sb="0" eb="2">
      <t>セイカツ</t>
    </rPh>
    <rPh sb="2" eb="4">
      <t>シュウカン</t>
    </rPh>
    <phoneticPr fontId="1"/>
  </si>
  <si>
    <t>注１　様式第７号（その４）は、「学校（幼稚園・認定こども園）・児童福祉施設 」用として使用します。</t>
    <rPh sb="0" eb="1">
      <t>チュウ</t>
    </rPh>
    <rPh sb="3" eb="5">
      <t>ヨウシキ</t>
    </rPh>
    <rPh sb="5" eb="6">
      <t>ダイ</t>
    </rPh>
    <rPh sb="7" eb="8">
      <t>ゴウ</t>
    </rPh>
    <rPh sb="16" eb="18">
      <t>ガッコウ</t>
    </rPh>
    <rPh sb="19" eb="22">
      <t>ヨウチエン</t>
    </rPh>
    <rPh sb="23" eb="25">
      <t>ニンテイ</t>
    </rPh>
    <rPh sb="28" eb="29">
      <t>エン</t>
    </rPh>
    <rPh sb="31" eb="33">
      <t>ジドウ</t>
    </rPh>
    <rPh sb="33" eb="35">
      <t>フクシ</t>
    </rPh>
    <rPh sb="35" eb="37">
      <t>シセツ</t>
    </rPh>
    <rPh sb="39" eb="40">
      <t>ヨウ</t>
    </rPh>
    <rPh sb="43" eb="45">
      <t>シヨウ</t>
    </rPh>
    <phoneticPr fontId="1"/>
  </si>
  <si>
    <t>方法</t>
    <phoneticPr fontId="1"/>
  </si>
  <si>
    <t>身体活動レベル</t>
    <rPh sb="0" eb="4">
      <t>シンタイカツドウ</t>
    </rPh>
    <phoneticPr fontId="1"/>
  </si>
  <si>
    <t>３歳未満児</t>
    <rPh sb="1" eb="2">
      <t>サイ</t>
    </rPh>
    <rPh sb="2" eb="4">
      <t>ミマン</t>
    </rPh>
    <rPh sb="4" eb="5">
      <t>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</si>
  <si>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</si>
  <si>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 xml:space="preserve">給食施設の管理者
</t>
    <rPh sb="0" eb="2">
      <t>キュウショク</t>
    </rPh>
    <rPh sb="2" eb="4">
      <t>シセツ</t>
    </rPh>
    <rPh sb="5" eb="8">
      <t>カンリシャ</t>
    </rPh>
    <phoneticPr fontId="1"/>
  </si>
  <si>
    <t xml:space="preserve">栄養管理等担当者
</t>
    <phoneticPr fontId="1"/>
  </si>
  <si>
    <t>他施設との重複</t>
    <rPh sb="0" eb="1">
      <t>タ</t>
    </rPh>
    <rPh sb="1" eb="3">
      <t>シセツ</t>
    </rPh>
    <rPh sb="5" eb="7">
      <t>チョウフク</t>
    </rPh>
    <phoneticPr fontId="1"/>
  </si>
  <si>
    <t>電話番号</t>
    <rPh sb="0" eb="2">
      <t>デンワ</t>
    </rPh>
    <rPh sb="2" eb="4">
      <t>バンゴウ</t>
    </rPh>
    <phoneticPr fontId="1"/>
  </si>
  <si>
    <t xml:space="preserve">
　　　　　　　　　　　　　　　　　　構成員　　　　　　　　　　　　　　　　　　　　　　　　　　
　　　　　　　　　　　　　　　　　　　</t>
    <rPh sb="19" eb="22">
      <t>コウセイイン</t>
    </rPh>
    <phoneticPr fontId="1"/>
  </si>
  <si>
    <t>把握内容　　　　　　　　　　　　　　　　　　　　　　　</t>
    <rPh sb="0" eb="2">
      <t>ハアク</t>
    </rPh>
    <rPh sb="2" eb="4">
      <t>ナイヨウ</t>
    </rPh>
    <phoneticPr fontId="1"/>
  </si>
  <si>
    <t>計</t>
    <phoneticPr fontId="1"/>
  </si>
  <si>
    <t>人</t>
    <phoneticPr fontId="1"/>
  </si>
  <si>
    <t>給食従事職員</t>
    <rPh sb="0" eb="2">
      <t>キュウショク</t>
    </rPh>
    <rPh sb="2" eb="4">
      <t>ジュウジ</t>
    </rPh>
    <rPh sb="4" eb="6">
      <t>ショクイン</t>
    </rPh>
    <phoneticPr fontId="1"/>
  </si>
  <si>
    <t>給与栄養目標量
の設定</t>
    <rPh sb="0" eb="2">
      <t>キュウヨ</t>
    </rPh>
    <rPh sb="2" eb="4">
      <t>エイヨウ</t>
    </rPh>
    <rPh sb="4" eb="6">
      <t>モクヒョウ</t>
    </rPh>
    <rPh sb="6" eb="7">
      <t>リョウ</t>
    </rPh>
    <rPh sb="9" eb="11">
      <t>セッテイ</t>
    </rPh>
    <phoneticPr fontId="1"/>
  </si>
  <si>
    <t>比較時</t>
    <phoneticPr fontId="1"/>
  </si>
  <si>
    <t>ＦＡＸ</t>
  </si>
  <si>
    <t>設定区分数</t>
  </si>
  <si>
    <t>残菜調査</t>
  </si>
  <si>
    <t>摂取量調査</t>
  </si>
  <si>
    <t>食事内容調査</t>
  </si>
  <si>
    <t>嗜好調査</t>
  </si>
  <si>
    <t>改善課題</t>
  </si>
  <si>
    <t>実施内容_献立表の配布及び掲示</t>
  </si>
  <si>
    <t>実施内容_栄養成分表示</t>
  </si>
  <si>
    <t>実施内容_ﾎﾟｽﾀｰやﾘｰﾌﾚｯﾄの掲示</t>
  </si>
  <si>
    <t>実施内容_給食だよりの配布及び掲示</t>
  </si>
  <si>
    <t>実施内容_卓上ﾒﾓの設置</t>
  </si>
  <si>
    <t>実施内容_ｻﾝﾌﾟﾙ品の展示</t>
  </si>
  <si>
    <t>実施内容_その他</t>
  </si>
  <si>
    <t>個別指導</t>
  </si>
  <si>
    <t>集団指導</t>
  </si>
  <si>
    <t>栄養教育内容</t>
  </si>
  <si>
    <t>記号</t>
  </si>
  <si>
    <t>数字</t>
  </si>
  <si>
    <t>年月日</t>
  </si>
  <si>
    <t>施設管理者</t>
  </si>
  <si>
    <t>職・氏名</t>
  </si>
  <si>
    <t>管理栄養士必置施設指定_有</t>
  </si>
  <si>
    <t>管理栄養士必置施設指定_無</t>
  </si>
  <si>
    <t>施設の種類_学校（幼稚園）</t>
  </si>
  <si>
    <t>施設の種類_学校（認定こども園）</t>
  </si>
  <si>
    <t>施設の種類_児童福祉施設</t>
  </si>
  <si>
    <t>施設の名称</t>
  </si>
  <si>
    <t>設置者氏名</t>
  </si>
  <si>
    <t>施設の所在地</t>
  </si>
  <si>
    <t>電話番号</t>
  </si>
  <si>
    <t>栄養管理・給食部門の責任者_所属部署</t>
  </si>
  <si>
    <t>栄養管理・給食部門の責任者_職名</t>
  </si>
  <si>
    <t>栄養管理・給食部門の責任者_氏名</t>
  </si>
  <si>
    <t>報告書作成者_所属部署</t>
  </si>
  <si>
    <t>報告書作成者_職名</t>
  </si>
  <si>
    <t>報告書作成者_氏名</t>
  </si>
  <si>
    <t>運営の形態_直営</t>
  </si>
  <si>
    <t>運営の形態_委託</t>
  </si>
  <si>
    <t>運営の形態_その他</t>
  </si>
  <si>
    <t>運営の形態_その他(内容)</t>
  </si>
  <si>
    <t>委託先_名称</t>
  </si>
  <si>
    <t>委託先_所在地</t>
  </si>
  <si>
    <t>委託先_電話番号</t>
  </si>
  <si>
    <t>委託先_代表者氏名</t>
  </si>
  <si>
    <t>委託内容_献立作成</t>
  </si>
  <si>
    <t>委託内容_材料購入</t>
  </si>
  <si>
    <t>委託内容_調理</t>
  </si>
  <si>
    <t>委託内容_配膳</t>
  </si>
  <si>
    <t>委託内容_下膳</t>
  </si>
  <si>
    <t>委託内容_食器洗浄</t>
  </si>
  <si>
    <t>委託内容_施設外調理</t>
  </si>
  <si>
    <t>委託内容_栄養教育</t>
  </si>
  <si>
    <t>委託内容_その他</t>
  </si>
  <si>
    <t>委託内容_その他_内容</t>
  </si>
  <si>
    <t>栄養管理における理念・方針・目標_有</t>
  </si>
  <si>
    <t>栄養管理における理念・方針・目標_無</t>
  </si>
  <si>
    <t>栄養管理における理念・方針・目標について具体的に記入</t>
  </si>
  <si>
    <t>施設内での共有_有</t>
  </si>
  <si>
    <t>施設内での共有_無</t>
  </si>
  <si>
    <t>栄養管理等について検討する会議_有</t>
  </si>
  <si>
    <t>栄養管理等について検討する会議_無</t>
  </si>
  <si>
    <t>構成員_施設管理者</t>
  </si>
  <si>
    <t>構成員_管理栄養士</t>
  </si>
  <si>
    <t>構成員_栄養士</t>
  </si>
  <si>
    <t>構成員_調理師</t>
  </si>
  <si>
    <t>構成員_調理員</t>
  </si>
  <si>
    <t>構成員_給食利用者</t>
  </si>
  <si>
    <t>構成員_事務職員</t>
  </si>
  <si>
    <t>構成員_その他</t>
  </si>
  <si>
    <t>構成員_その他_内容</t>
  </si>
  <si>
    <t>構成員_合計(人)</t>
  </si>
  <si>
    <t>他施設との重複_有</t>
  </si>
  <si>
    <t>他施設との重複_無</t>
  </si>
  <si>
    <t>重複する施設名</t>
  </si>
  <si>
    <t>設置者_常勤_管理栄養士</t>
  </si>
  <si>
    <t>設置者_常勤_栄養士</t>
  </si>
  <si>
    <t>設置者_常勤_調理師</t>
  </si>
  <si>
    <t>設置者_常勤_その他</t>
  </si>
  <si>
    <t>設置者_常勤_合計</t>
  </si>
  <si>
    <t>設置者_非常勤_管理栄養士</t>
  </si>
  <si>
    <t>設置者_非常勤_栄養士</t>
  </si>
  <si>
    <t>設置者_非常勤_調理師</t>
  </si>
  <si>
    <t>設置者_非常勤_その他</t>
  </si>
  <si>
    <t>設置者_非常勤_合計</t>
  </si>
  <si>
    <t>委託先_常勤_管理栄養士</t>
  </si>
  <si>
    <t>委託先_常勤_栄養士</t>
  </si>
  <si>
    <t>委託先_常勤_調理師</t>
  </si>
  <si>
    <t>委託先_常勤_その他</t>
  </si>
  <si>
    <t>委託先_常勤_合計</t>
  </si>
  <si>
    <t>委託先_非常勤_管理栄養士</t>
  </si>
  <si>
    <t>委託先_非常勤_栄養士</t>
  </si>
  <si>
    <t>委託先_非常勤_調理師</t>
  </si>
  <si>
    <t>委託先_非常勤_その他</t>
  </si>
  <si>
    <t>委託先_非常勤_合計</t>
  </si>
  <si>
    <t>区分1_区分</t>
  </si>
  <si>
    <t>区分1_定員</t>
  </si>
  <si>
    <t>区分1_朝食</t>
  </si>
  <si>
    <t>区分1_昼食</t>
  </si>
  <si>
    <t>区分1_夕食</t>
  </si>
  <si>
    <t>区分1_その他1</t>
  </si>
  <si>
    <t>そのた1(内容)※共通</t>
  </si>
  <si>
    <t>区分1_その他2</t>
  </si>
  <si>
    <t>その他2(内容)※共通</t>
  </si>
  <si>
    <t>区分1_計</t>
  </si>
  <si>
    <t>区分2_区分</t>
  </si>
  <si>
    <t>区分2_定員</t>
  </si>
  <si>
    <t>区分2_朝食</t>
  </si>
  <si>
    <t>区分2_昼食</t>
  </si>
  <si>
    <t>区分2_夕食</t>
  </si>
  <si>
    <t>区分2_その他1</t>
  </si>
  <si>
    <t>区分2_その他2</t>
  </si>
  <si>
    <t>区分2_計</t>
  </si>
  <si>
    <t>職員・その他_朝食</t>
  </si>
  <si>
    <t>職員・その他_昼食</t>
  </si>
  <si>
    <t>職員・その他_夕食</t>
  </si>
  <si>
    <t>職員・その他_その他1</t>
  </si>
  <si>
    <t>職員・その他_その他2</t>
  </si>
  <si>
    <t>職員・その他_計</t>
  </si>
  <si>
    <t>合計_定員</t>
  </si>
  <si>
    <t>合計_朝食</t>
  </si>
  <si>
    <t>合計_昼食</t>
  </si>
  <si>
    <t>合計_夕食</t>
  </si>
  <si>
    <t>合計_その他1</t>
  </si>
  <si>
    <t>合計_その他2</t>
  </si>
  <si>
    <t>合計_計</t>
  </si>
  <si>
    <t>給食形態等_離乳食_有</t>
  </si>
  <si>
    <t>給食形態等_離乳食_無</t>
  </si>
  <si>
    <t>給食形態等_夕食給食_有</t>
  </si>
  <si>
    <t>給食形態等_夕食給食_無</t>
  </si>
  <si>
    <t>給食形態等_アレルギー対応食_有</t>
  </si>
  <si>
    <t>給食形態等_アレルギー対応食_無</t>
  </si>
  <si>
    <t>主なアレルギー対応食品</t>
  </si>
  <si>
    <t>対象者の把握_有</t>
  </si>
  <si>
    <t>対象者の把握_無</t>
  </si>
  <si>
    <t>把握内容_性別</t>
  </si>
  <si>
    <t>把握内容_年齢</t>
  </si>
  <si>
    <t>把握内容_身長</t>
  </si>
  <si>
    <t>把握内容_体重</t>
  </si>
  <si>
    <t>把握内容_BMI</t>
  </si>
  <si>
    <t>把握内容_カウプ指数</t>
  </si>
  <si>
    <t>把握内容_肥満・やせ</t>
  </si>
  <si>
    <t>把握内容_身体活動レベル</t>
  </si>
  <si>
    <t>把握内容_生活習慣</t>
  </si>
  <si>
    <t>把握内容_疾病状況</t>
  </si>
  <si>
    <t>把握内容_その他</t>
  </si>
  <si>
    <t>把握内容_その他(内容)</t>
  </si>
  <si>
    <t>肥満とやせの変化_比較時</t>
  </si>
  <si>
    <t>肥満_今年度(%)</t>
  </si>
  <si>
    <t>肥満_比較時(%)</t>
  </si>
  <si>
    <t>肥満_増減(%)</t>
  </si>
  <si>
    <t>やせ_今年度(%)</t>
  </si>
  <si>
    <t>やせ_比較時(%)</t>
  </si>
  <si>
    <t>やせ_増減(%)</t>
  </si>
  <si>
    <t>給与栄養目標量の設定_有</t>
  </si>
  <si>
    <t>給与栄養目標量の設定_無</t>
  </si>
  <si>
    <t>※設定区分が複数ある場合は各区分ごとに記入　（別紙）_有</t>
  </si>
  <si>
    <t>※設定区分が複数ある場合は各区分ごとに記入　（別紙）_無</t>
  </si>
  <si>
    <t>エネルギー(kcal)_給与栄養目標量（範囲）_３歳未満児</t>
  </si>
  <si>
    <t>エネルギー(kcal)_給与栄養目標量（範囲）_３歳以上児</t>
  </si>
  <si>
    <t>エネルギー(kcal)_実施給与栄養量_３歳未満児</t>
  </si>
  <si>
    <t>エネルギー(kcal)_実施給与栄養量_３歳以上児</t>
  </si>
  <si>
    <t>たんぱく質(g)_給与栄養目標量（範囲）_３歳未満児</t>
  </si>
  <si>
    <t>たんぱく質(g)_給与栄養目標量（範囲）_３歳以上児</t>
  </si>
  <si>
    <t>たんぱく質(g)_実施給与栄養量_３歳未満児</t>
  </si>
  <si>
    <t>たんぱく質(g)_実施給与栄養量_３歳以上児</t>
  </si>
  <si>
    <t>脂質(g)_給与栄養目標量（範囲）_３歳未満児</t>
  </si>
  <si>
    <t>脂質(g)_給与栄養目標量（範囲）_３歳以上児</t>
  </si>
  <si>
    <t>脂質(g)_実施給与栄養量_３歳未満児</t>
  </si>
  <si>
    <t>脂質(g)_実施給与栄養量_３歳以上児</t>
  </si>
  <si>
    <t>ビタミンA(µgRE)_給与栄養目標量（範囲）_３歳未満児</t>
  </si>
  <si>
    <t>ビタミンA(µgRE)_給与栄養目標量（範囲）_３歳以上児</t>
  </si>
  <si>
    <t>ビタミンA(µgRE)_実施給与栄養量_３歳未満児</t>
  </si>
  <si>
    <t>ビタミンA(µgRE)_実施給与栄養量_３歳以上児</t>
  </si>
  <si>
    <t>ビタミンB1(mg)_給与栄養目標量（範囲）_３歳未満児</t>
  </si>
  <si>
    <t>ビタミンB1(mg)_給与栄養目標量（範囲）_３歳以上児</t>
  </si>
  <si>
    <t>ビタミンB1(mg)_実施給与栄養量_３歳未満児</t>
  </si>
  <si>
    <t>ビタミンB1(mg)_実施給与栄養量_３歳以上児</t>
  </si>
  <si>
    <t>ビタミンB2(mg)_給与栄養目標量（範囲）_３歳未満児</t>
  </si>
  <si>
    <t>ビタミンB2(mg)_給与栄養目標量（範囲）_３歳以上児</t>
  </si>
  <si>
    <t>ビタミンB2(mg)_実施給与栄養量_３歳未満児</t>
  </si>
  <si>
    <t>ビタミンB2(mg)_実施給与栄養量_３歳以上児</t>
  </si>
  <si>
    <t>ビタミンC(mg)_給与栄養目標量（範囲）_３歳未満児</t>
  </si>
  <si>
    <t>ビタミンC(mg)_給与栄養目標量（範囲）_３歳以上児</t>
  </si>
  <si>
    <t>ビタミンC(mg)_実施給与栄養量_３歳未満児</t>
  </si>
  <si>
    <t>ビタミンC(mg)_実施給与栄養量_３歳以上児</t>
  </si>
  <si>
    <t>カルシウム(mg)_給与栄養目標量（範囲）_３歳未満児</t>
  </si>
  <si>
    <t>カルシウム(mg)_給与栄養目標量（範囲）_３歳以上児</t>
  </si>
  <si>
    <t>カルシウム(mg)_実施給与栄養量_３歳未満児</t>
  </si>
  <si>
    <t>カルシウム(mg)_実施給与栄養量_３歳以上児</t>
  </si>
  <si>
    <t>鉄(mg)_給与栄養目標量（範囲）_３歳未満児</t>
  </si>
  <si>
    <t>鉄(mg)_給与栄養目標量（範囲）_３歳以上児</t>
  </si>
  <si>
    <t>鉄(mg)_実施給与栄養量_３歳未満児</t>
  </si>
  <si>
    <t>鉄(mg)_実施給与栄養量_３歳以上児</t>
  </si>
  <si>
    <t>食塩相当量(g)_給与栄養目標量（範囲）_３歳未満児</t>
  </si>
  <si>
    <t>食塩相当量(g)_給与栄養目標量（範囲）_３歳以上児</t>
  </si>
  <si>
    <t>食塩相当量(g)_実施給与栄養量_３歳未満児</t>
  </si>
  <si>
    <t>食塩相当量(g)_実施給与栄養量_３歳以上児</t>
  </si>
  <si>
    <t>食物繊維(g)_給与栄養目標量（範囲）_３歳未満児</t>
  </si>
  <si>
    <t>食物繊維(g)_給与栄養目標量（範囲）_３歳以上児</t>
  </si>
  <si>
    <t>食物繊維(g)_実施給与栄養量_３歳未満児</t>
  </si>
  <si>
    <t>食物繊維(g)_実施給与栄養量_３歳以上児</t>
  </si>
  <si>
    <t>摂取状況の把握_有</t>
  </si>
  <si>
    <t>摂取状況の把握_無</t>
  </si>
  <si>
    <t>その他(摂取状況の把握)</t>
  </si>
  <si>
    <t>その他(摂取状況の把握)_内容</t>
  </si>
  <si>
    <t>利用者による食事の評価_有</t>
  </si>
  <si>
    <t>利用者による食事の評価_無</t>
  </si>
  <si>
    <t>その他(利用者による食事の評価)</t>
  </si>
  <si>
    <t>その他(利用者による食事の評価)_内容</t>
  </si>
  <si>
    <t>利用者への健康・栄養情報の提供_有</t>
  </si>
  <si>
    <t>利用者への健康・栄養情報の提供_無</t>
  </si>
  <si>
    <t>実施内容_その他_内容</t>
  </si>
  <si>
    <t>栄養教育_有</t>
  </si>
  <si>
    <t>栄養教育_無</t>
  </si>
  <si>
    <t>給食従事者向け研修会への参加_有</t>
  </si>
  <si>
    <t>給食従事者向け研修会への参加_無</t>
  </si>
  <si>
    <t>参加回数(回／年)</t>
  </si>
  <si>
    <t>主な研修内容</t>
  </si>
  <si>
    <t>危機発生時の給食体制整備_有</t>
  </si>
  <si>
    <t>危機発生時の給食体制整備_無</t>
  </si>
  <si>
    <t>危機発生時の給食体制マニュアル_有</t>
  </si>
  <si>
    <t>危機発生時の給食体制マニュアル_無</t>
  </si>
  <si>
    <t>保管食品_有</t>
  </si>
  <si>
    <t>保管食品_無</t>
  </si>
  <si>
    <t>食品名</t>
  </si>
  <si>
    <t>保管食数_〇人分を</t>
  </si>
  <si>
    <t>保管食数_〇日分保管</t>
  </si>
  <si>
    <t>保管場所_厨房内</t>
  </si>
  <si>
    <t>保管場所_防災保管庫</t>
  </si>
  <si>
    <t>保管場所_その他</t>
  </si>
  <si>
    <t>保管場所_その他_内容</t>
  </si>
  <si>
    <t>近隣住民に対する食糧提供体制_有</t>
  </si>
  <si>
    <t>近隣住民に対する食糧提供体制_無</t>
  </si>
  <si>
    <t>施設の自己評価・今後改善したいこと等_給食施設の管理者</t>
  </si>
  <si>
    <t>施設の自己評価・今後改善したいこと等_栄養管理等担当者</t>
  </si>
  <si>
    <t>入力ガイド（↓）に従って入力してください。</t>
    <rPh sb="0" eb="2">
      <t>ニュウリョク</t>
    </rPh>
    <rPh sb="9" eb="10">
      <t>シタガ</t>
    </rPh>
    <rPh sb="12" eb="14">
      <t>ニュウリョク</t>
    </rPh>
    <phoneticPr fontId="1"/>
  </si>
  <si>
    <t>コメントも参考にしてください。</t>
    <rPh sb="5" eb="7">
      <t>サンコウ</t>
    </rPh>
    <phoneticPr fontId="1"/>
  </si>
  <si>
    <t>回</t>
    <phoneticPr fontId="1"/>
  </si>
  <si>
    <t>／月・年</t>
    <rPh sb="1" eb="2">
      <t>ツキ</t>
    </rPh>
    <rPh sb="3" eb="4">
      <t>ネン</t>
    </rPh>
    <phoneticPr fontId="1"/>
  </si>
  <si>
    <t>栄養管理等について検討する会議・実施回数(回)</t>
    <phoneticPr fontId="1"/>
  </si>
  <si>
    <t>月・年</t>
    <rPh sb="0" eb="1">
      <t>ツキ</t>
    </rPh>
    <rPh sb="2" eb="3">
      <t>ネン</t>
    </rPh>
    <phoneticPr fontId="1"/>
  </si>
  <si>
    <t>／日・週・月・年</t>
    <rPh sb="1" eb="2">
      <t>ヒ</t>
    </rPh>
    <rPh sb="3" eb="4">
      <t>シュウ</t>
    </rPh>
    <rPh sb="5" eb="6">
      <t>ツキ</t>
    </rPh>
    <rPh sb="7" eb="8">
      <t>ネン</t>
    </rPh>
    <phoneticPr fontId="1"/>
  </si>
  <si>
    <t>実施回数(回)</t>
    <phoneticPr fontId="1"/>
  </si>
  <si>
    <t>日・週・月・年</t>
    <rPh sb="0" eb="1">
      <t>ヒ</t>
    </rPh>
    <rPh sb="2" eb="3">
      <t>シュウ</t>
    </rPh>
    <rPh sb="4" eb="5">
      <t>ツキ</t>
    </rPh>
    <rPh sb="6" eb="7">
      <t>ネン</t>
    </rPh>
    <phoneticPr fontId="1"/>
  </si>
  <si>
    <t>※肥満とやせの割合の算出方法は、国立保健医療科学院のホームページより「3歳以上の幼児の肥満度判定区分の簡易ソフト」をご利用ください。</t>
    <rPh sb="1" eb="3">
      <t>ヒマン</t>
    </rPh>
    <rPh sb="7" eb="9">
      <t>ワリアイ</t>
    </rPh>
    <rPh sb="10" eb="12">
      <t>サンシュツ</t>
    </rPh>
    <rPh sb="12" eb="14">
      <t>ホウホウ</t>
    </rPh>
    <rPh sb="16" eb="18">
      <t>コクリツ</t>
    </rPh>
    <rPh sb="18" eb="20">
      <t>ホケン</t>
    </rPh>
    <rPh sb="20" eb="22">
      <t>イリョウ</t>
    </rPh>
    <rPh sb="22" eb="25">
      <t>カガクイン</t>
    </rPh>
    <rPh sb="36" eb="37">
      <t>サイ</t>
    </rPh>
    <rPh sb="37" eb="39">
      <t>イジョウ</t>
    </rPh>
    <rPh sb="40" eb="42">
      <t>ヨウジ</t>
    </rPh>
    <rPh sb="43" eb="45">
      <t>ヒマン</t>
    </rPh>
    <rPh sb="45" eb="46">
      <t>ド</t>
    </rPh>
    <rPh sb="46" eb="48">
      <t>ハンテイ</t>
    </rPh>
    <rPh sb="48" eb="50">
      <t>クブン</t>
    </rPh>
    <rPh sb="51" eb="53">
      <t>カンイ</t>
    </rPh>
    <rPh sb="59" eb="61">
      <t>リヨウ</t>
    </rPh>
    <phoneticPr fontId="1"/>
  </si>
  <si>
    <t>提出年月日</t>
    <rPh sb="0" eb="5">
      <t>テイシュツネンガッピ</t>
    </rPh>
    <phoneticPr fontId="1"/>
  </si>
  <si>
    <t>令和７年度</t>
    <rPh sb="0" eb="2">
      <t>レイワ</t>
    </rPh>
    <rPh sb="3" eb="5">
      <t>ネンド</t>
    </rPh>
    <phoneticPr fontId="1"/>
  </si>
  <si>
    <r>
      <t>※ 書式は</t>
    </r>
    <r>
      <rPr>
        <b/>
        <u/>
        <sz val="9"/>
        <color rgb="FFFF0000"/>
        <rFont val="HG丸ｺﾞｼｯｸM-PRO"/>
        <family val="3"/>
        <charset val="128"/>
      </rPr>
      <t>絶対に変更しない</t>
    </r>
    <r>
      <rPr>
        <b/>
        <sz val="9"/>
        <color rgb="FFFF0000"/>
        <rFont val="HG丸ｺﾞｼｯｸM-PRO"/>
        <family val="3"/>
        <charset val="128"/>
      </rPr>
      <t>でください。メールで提出の際は、Excel形式のままご提出ください。</t>
    </r>
    <rPh sb="2" eb="4">
      <t>ショシキ</t>
    </rPh>
    <rPh sb="5" eb="7">
      <t>ゼッタイ</t>
    </rPh>
    <rPh sb="8" eb="10">
      <t>ヘンコウ</t>
    </rPh>
    <rPh sb="23" eb="25">
      <t>テイシュツ</t>
    </rPh>
    <rPh sb="26" eb="27">
      <t>サイ</t>
    </rPh>
    <rPh sb="34" eb="36">
      <t>ケイシキ</t>
    </rPh>
    <rPh sb="40" eb="42">
      <t>テイシュツ</t>
    </rPh>
    <phoneticPr fontId="1"/>
  </si>
  <si>
    <t>←記号・数字は空欄で構いません。</t>
    <rPh sb="1" eb="3">
      <t>キゴウ</t>
    </rPh>
    <rPh sb="4" eb="6">
      <t>スウジ</t>
    </rPh>
    <rPh sb="7" eb="9">
      <t>クウラン</t>
    </rPh>
    <rPh sb="10" eb="11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</si>
</sst>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\(yyyy&quot;年&quot;m&quot;月&quot;\)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HG丸ｺﾞｼｯｸM-PRO"/>
      <family val="3"/>
      <charset val="128"/>
    </font>
    <font>
      <b/>
      <u/>
      <sz val="9"/>
      <color rgb="FFFF000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2">
    <xf numFmtId="0" fontId="0" fillId="0" borderId="0" xfId="0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2" borderId="53" xfId="0" applyFont="1" applyFill="1" applyBorder="1" applyAlignment="1" applyProtection="1">
      <alignment vertical="center"/>
      <protection locked="0"/>
    </xf>
    <xf numFmtId="0" fontId="3" fillId="2" borderId="41" xfId="0" applyFont="1" applyFill="1" applyBorder="1" applyAlignment="1" applyProtection="1">
      <alignment vertical="center"/>
      <protection locked="0"/>
    </xf>
    <xf numFmtId="0" fontId="3" fillId="2" borderId="68" xfId="0" applyFont="1" applyFill="1" applyBorder="1" applyAlignment="1" applyProtection="1">
      <alignment vertical="center"/>
      <protection locked="0"/>
    </xf>
    <xf numFmtId="0" fontId="3" fillId="2" borderId="60" xfId="0" applyFont="1" applyFill="1" applyBorder="1" applyAlignment="1" applyProtection="1">
      <alignment vertical="center"/>
      <protection locked="0"/>
    </xf>
    <xf numFmtId="0" fontId="3" fillId="2" borderId="69" xfId="0" applyFont="1" applyFill="1" applyBorder="1" applyAlignment="1" applyProtection="1">
      <alignment vertical="center"/>
      <protection locked="0"/>
    </xf>
    <xf numFmtId="0" fontId="3" fillId="2" borderId="62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 applyProtection="1">
      <alignment horizontal="left" vertical="center" shrinkToFit="1"/>
      <protection locked="0"/>
    </xf>
    <xf numFmtId="0" fontId="3" fillId="2" borderId="38" xfId="0" applyFont="1" applyFill="1" applyBorder="1" applyAlignment="1" applyProtection="1">
      <alignment vertical="center"/>
      <protection locked="0"/>
    </xf>
    <xf numFmtId="0" fontId="3" fillId="2" borderId="33" xfId="0" applyFont="1" applyFill="1" applyBorder="1" applyAlignment="1" applyProtection="1">
      <alignment vertical="center"/>
      <protection locked="0"/>
    </xf>
    <xf numFmtId="0" fontId="3" fillId="2" borderId="109" xfId="0" applyFont="1" applyFill="1" applyBorder="1" applyAlignment="1" applyProtection="1">
      <alignment vertical="center"/>
      <protection locked="0"/>
    </xf>
    <xf numFmtId="0" fontId="3" fillId="2" borderId="74" xfId="0" applyFont="1" applyFill="1" applyBorder="1" applyAlignment="1" applyProtection="1">
      <alignment vertical="center"/>
      <protection locked="0"/>
    </xf>
    <xf numFmtId="0" fontId="3" fillId="2" borderId="77" xfId="0" applyFont="1" applyFill="1" applyBorder="1" applyAlignment="1" applyProtection="1">
      <alignment vertical="center"/>
      <protection locked="0"/>
    </xf>
    <xf numFmtId="0" fontId="3" fillId="2" borderId="43" xfId="0" applyFont="1" applyFill="1" applyBorder="1" applyAlignment="1" applyProtection="1">
      <alignment vertical="center"/>
      <protection locked="0"/>
    </xf>
    <xf numFmtId="0" fontId="3" fillId="2" borderId="83" xfId="0" applyFont="1" applyFill="1" applyBorder="1" applyAlignment="1" applyProtection="1">
      <alignment vertical="center"/>
      <protection locked="0"/>
    </xf>
    <xf numFmtId="0" fontId="3" fillId="2" borderId="78" xfId="0" applyFont="1" applyFill="1" applyBorder="1" applyAlignment="1" applyProtection="1">
      <alignment vertical="center"/>
      <protection locked="0"/>
    </xf>
    <xf numFmtId="0" fontId="3" fillId="4" borderId="62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 applyProtection="1">
      <alignment vertical="center"/>
      <protection locked="0"/>
    </xf>
    <xf numFmtId="0" fontId="3" fillId="2" borderId="90" xfId="0" applyFont="1" applyFill="1" applyBorder="1" applyAlignment="1" applyProtection="1">
      <alignment vertical="center"/>
      <protection locked="0"/>
    </xf>
    <xf numFmtId="0" fontId="3" fillId="2" borderId="91" xfId="0" applyFont="1" applyFill="1" applyBorder="1" applyAlignment="1" applyProtection="1">
      <alignment vertical="center"/>
      <protection locked="0"/>
    </xf>
    <xf numFmtId="0" fontId="3" fillId="2" borderId="103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07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124" xfId="0" applyFont="1" applyFill="1" applyBorder="1" applyAlignment="1" applyProtection="1">
      <alignment vertical="center"/>
      <protection locked="0"/>
    </xf>
    <xf numFmtId="0" fontId="3" fillId="2" borderId="125" xfId="0" applyFont="1" applyFill="1" applyBorder="1" applyAlignment="1" applyProtection="1">
      <alignment vertical="center"/>
      <protection locked="0"/>
    </xf>
    <xf numFmtId="0" fontId="3" fillId="2" borderId="86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0" fillId="4" borderId="103" xfId="0" applyFill="1" applyBorder="1" applyAlignment="1" applyProtection="1">
      <alignment vertical="center" shrinkToFit="1"/>
      <protection locked="0"/>
    </xf>
    <xf numFmtId="0" fontId="3" fillId="2" borderId="84" xfId="0" applyFont="1" applyFill="1" applyBorder="1" applyAlignment="1" applyProtection="1">
      <alignment vertical="center"/>
      <protection locked="0"/>
    </xf>
    <xf numFmtId="0" fontId="3" fillId="4" borderId="34" xfId="0" applyFont="1" applyFill="1" applyBorder="1" applyAlignment="1" applyProtection="1">
      <alignment vertical="center" shrinkToFit="1"/>
      <protection locked="0"/>
    </xf>
    <xf numFmtId="0" fontId="4" fillId="4" borderId="31" xfId="0" applyFont="1" applyFill="1" applyBorder="1" applyAlignment="1" applyProtection="1">
      <alignment vertical="center"/>
      <protection locked="0"/>
    </xf>
    <xf numFmtId="0" fontId="3" fillId="4" borderId="107" xfId="0" applyFont="1" applyFill="1" applyBorder="1" applyAlignment="1" applyProtection="1">
      <alignment vertical="top" wrapText="1"/>
      <protection locked="0"/>
    </xf>
    <xf numFmtId="0" fontId="9" fillId="4" borderId="126" xfId="0" applyFont="1" applyFill="1" applyBorder="1" applyAlignment="1" applyProtection="1">
      <alignment horizontal="center" vertical="center" shrinkToFit="1"/>
      <protection locked="0"/>
    </xf>
    <xf numFmtId="0" fontId="0" fillId="4" borderId="69" xfId="0" applyFill="1" applyBorder="1" applyAlignment="1" applyProtection="1">
      <alignment vertical="center"/>
      <protection locked="0"/>
    </xf>
    <xf numFmtId="0" fontId="4" fillId="4" borderId="69" xfId="0" applyFont="1" applyFill="1" applyBorder="1" applyAlignment="1" applyProtection="1">
      <alignment vertical="center"/>
      <protection locked="0"/>
    </xf>
    <xf numFmtId="0" fontId="3" fillId="4" borderId="118" xfId="0" applyFont="1" applyFill="1" applyBorder="1" applyAlignment="1" applyProtection="1">
      <alignment horizontal="center" vertical="center"/>
      <protection locked="0"/>
    </xf>
    <xf numFmtId="0" fontId="3" fillId="4" borderId="118" xfId="0" applyFont="1" applyFill="1" applyBorder="1" applyAlignment="1" applyProtection="1">
      <alignment horizontal="center" vertical="center" shrinkToFit="1"/>
      <protection locked="0"/>
    </xf>
    <xf numFmtId="0" fontId="5" fillId="4" borderId="62" xfId="0" applyFont="1" applyFill="1" applyBorder="1" applyAlignment="1" applyProtection="1">
      <alignment vertical="center" shrinkToFit="1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0" fontId="0" fillId="4" borderId="90" xfId="0" applyFill="1" applyBorder="1" applyAlignment="1" applyProtection="1">
      <alignment horizontal="right" vertical="center"/>
      <protection locked="0"/>
    </xf>
    <xf numFmtId="0" fontId="0" fillId="4" borderId="95" xfId="0" applyFill="1" applyBorder="1" applyAlignment="1" applyProtection="1">
      <alignment horizontal="right" vertical="center"/>
      <protection locked="0"/>
    </xf>
    <xf numFmtId="0" fontId="0" fillId="4" borderId="96" xfId="0" applyFill="1" applyBorder="1" applyAlignment="1" applyProtection="1">
      <alignment horizontal="right" vertical="center"/>
      <protection locked="0"/>
    </xf>
    <xf numFmtId="0" fontId="0" fillId="4" borderId="61" xfId="0" applyFill="1" applyBorder="1" applyAlignment="1" applyProtection="1">
      <alignment horizontal="right" vertical="center"/>
      <protection locked="0"/>
    </xf>
    <xf numFmtId="0" fontId="0" fillId="4" borderId="102" xfId="0" applyFill="1" applyBorder="1" applyAlignment="1" applyProtection="1">
      <alignment horizontal="right" vertical="center"/>
      <protection locked="0"/>
    </xf>
    <xf numFmtId="0" fontId="0" fillId="4" borderId="101" xfId="0" applyFill="1" applyBorder="1" applyAlignment="1" applyProtection="1">
      <alignment horizontal="right" vertical="center"/>
      <protection locked="0"/>
    </xf>
    <xf numFmtId="0" fontId="11" fillId="0" borderId="0" xfId="0" applyFont="1" applyProtection="1">
      <alignment vertical="center"/>
    </xf>
    <xf numFmtId="0" fontId="3" fillId="4" borderId="36" xfId="0" applyFont="1" applyFill="1" applyBorder="1" applyAlignment="1" applyProtection="1">
      <alignment horizontal="left" vertical="center" shrinkToFit="1"/>
      <protection locked="0"/>
    </xf>
    <xf numFmtId="0" fontId="3" fillId="4" borderId="11" xfId="0" applyFont="1" applyFill="1" applyBorder="1" applyAlignment="1" applyProtection="1">
      <alignment horizontal="left" vertical="center" shrinkToFit="1"/>
      <protection locked="0"/>
    </xf>
    <xf numFmtId="0" fontId="3" fillId="4" borderId="34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0" fillId="0" borderId="69" xfId="0" applyBorder="1" applyProtection="1">
      <alignment vertical="center"/>
    </xf>
    <xf numFmtId="0" fontId="3" fillId="2" borderId="131" xfId="0" applyFont="1" applyFill="1" applyBorder="1" applyAlignment="1" applyProtection="1">
      <alignment vertical="center"/>
      <protection locked="0"/>
    </xf>
    <xf numFmtId="177" fontId="3" fillId="4" borderId="90" xfId="0" applyNumberFormat="1" applyFont="1" applyFill="1" applyBorder="1" applyAlignment="1" applyProtection="1">
      <alignment horizontal="center" vertical="center"/>
      <protection locked="0"/>
    </xf>
    <xf numFmtId="177" fontId="3" fillId="4" borderId="95" xfId="0" applyNumberFormat="1" applyFont="1" applyFill="1" applyBorder="1" applyAlignment="1" applyProtection="1">
      <alignment horizontal="center" vertical="center"/>
      <protection locked="0"/>
    </xf>
    <xf numFmtId="177" fontId="3" fillId="5" borderId="96" xfId="0" applyNumberFormat="1" applyFont="1" applyFill="1" applyBorder="1" applyAlignment="1" applyProtection="1">
      <alignment horizontal="center" vertical="center"/>
    </xf>
    <xf numFmtId="177" fontId="3" fillId="4" borderId="72" xfId="0" applyNumberFormat="1" applyFont="1" applyFill="1" applyBorder="1" applyAlignment="1" applyProtection="1">
      <alignment horizontal="center" vertical="center"/>
      <protection locked="0"/>
    </xf>
    <xf numFmtId="177" fontId="3" fillId="5" borderId="61" xfId="0" applyNumberFormat="1" applyFont="1" applyFill="1" applyBorder="1" applyAlignment="1" applyProtection="1">
      <alignment horizontal="center" vertical="center"/>
    </xf>
    <xf numFmtId="177" fontId="3" fillId="4" borderId="73" xfId="0" applyNumberFormat="1" applyFont="1" applyFill="1" applyBorder="1" applyAlignment="1" applyProtection="1">
      <alignment horizontal="center" vertical="center"/>
      <protection locked="0"/>
    </xf>
    <xf numFmtId="177" fontId="3" fillId="4" borderId="91" xfId="0" applyNumberFormat="1" applyFont="1" applyFill="1" applyBorder="1" applyAlignment="1" applyProtection="1">
      <alignment horizontal="center" vertical="center"/>
      <protection locked="0"/>
    </xf>
    <xf numFmtId="177" fontId="3" fillId="5" borderId="101" xfId="0" applyNumberFormat="1" applyFont="1" applyFill="1" applyBorder="1" applyAlignment="1" applyProtection="1">
      <alignment horizontal="center" vertical="center"/>
    </xf>
    <xf numFmtId="177" fontId="3" fillId="5" borderId="88" xfId="0" applyNumberFormat="1" applyFont="1" applyFill="1" applyBorder="1" applyAlignment="1" applyProtection="1">
      <alignment horizontal="center" vertical="center"/>
    </xf>
    <xf numFmtId="177" fontId="3" fillId="5" borderId="132" xfId="0" applyNumberFormat="1" applyFont="1" applyFill="1" applyBorder="1" applyAlignment="1" applyProtection="1">
      <alignment horizontal="center" vertical="center"/>
    </xf>
    <xf numFmtId="0" fontId="3" fillId="4" borderId="94" xfId="0" applyFont="1" applyFill="1" applyBorder="1" applyAlignment="1" applyProtection="1">
      <alignment horizontal="center" vertical="center" shrinkToFit="1"/>
      <protection locked="0"/>
    </xf>
    <xf numFmtId="0" fontId="2" fillId="5" borderId="62" xfId="0" applyFont="1" applyFill="1" applyBorder="1" applyAlignment="1" applyProtection="1">
      <alignment vertical="center"/>
    </xf>
    <xf numFmtId="0" fontId="2" fillId="5" borderId="24" xfId="0" applyFont="1" applyFill="1" applyBorder="1" applyAlignment="1" applyProtection="1">
      <alignment vertical="center"/>
    </xf>
    <xf numFmtId="0" fontId="2" fillId="4" borderId="90" xfId="0" applyFont="1" applyFill="1" applyBorder="1" applyAlignment="1" applyProtection="1">
      <alignment vertical="center"/>
      <protection locked="0"/>
    </xf>
    <xf numFmtId="0" fontId="5" fillId="4" borderId="24" xfId="0" applyFont="1" applyFill="1" applyBorder="1" applyAlignment="1" applyProtection="1">
      <alignment vertical="center" shrinkToFit="1"/>
      <protection locked="0"/>
    </xf>
    <xf numFmtId="0" fontId="15" fillId="0" borderId="69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0" fontId="3" fillId="4" borderId="3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</xf>
    <xf numFmtId="0" fontId="3" fillId="0" borderId="11" xfId="0" applyFont="1" applyBorder="1" applyProtection="1">
      <alignment vertical="center"/>
    </xf>
    <xf numFmtId="0" fontId="0" fillId="0" borderId="0" xfId="0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Border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distributed" vertical="center" shrinkToFit="1"/>
    </xf>
    <xf numFmtId="0" fontId="3" fillId="0" borderId="19" xfId="0" applyFont="1" applyBorder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0" fontId="3" fillId="0" borderId="54" xfId="0" applyFont="1" applyBorder="1" applyAlignment="1" applyProtection="1">
      <alignment horizontal="left" vertical="center"/>
    </xf>
    <xf numFmtId="0" fontId="4" fillId="0" borderId="57" xfId="0" applyFont="1" applyBorder="1" applyAlignment="1" applyProtection="1">
      <alignment horizontal="center" vertical="center"/>
    </xf>
    <xf numFmtId="0" fontId="4" fillId="0" borderId="57" xfId="0" applyFont="1" applyBorder="1" applyAlignment="1" applyProtection="1">
      <alignment horizontal="center" vertical="center" wrapText="1" shrinkToFit="1"/>
    </xf>
    <xf numFmtId="0" fontId="3" fillId="0" borderId="57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 wrapText="1" shrinkToFit="1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vertical="center"/>
    </xf>
    <xf numFmtId="0" fontId="3" fillId="0" borderId="59" xfId="0" applyFont="1" applyBorder="1" applyAlignment="1" applyProtection="1">
      <alignment vertical="center" shrinkToFit="1"/>
    </xf>
    <xf numFmtId="0" fontId="3" fillId="0" borderId="18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64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distributed" vertical="center" shrinkToFit="1"/>
    </xf>
    <xf numFmtId="0" fontId="3" fillId="0" borderId="71" xfId="0" applyFont="1" applyBorder="1" applyAlignment="1" applyProtection="1">
      <alignment horizontal="left" vertical="center" shrinkToFit="1"/>
    </xf>
    <xf numFmtId="0" fontId="3" fillId="0" borderId="69" xfId="0" applyFont="1" applyBorder="1" applyAlignment="1" applyProtection="1">
      <alignment horizontal="left" vertical="center" shrinkToFit="1"/>
    </xf>
    <xf numFmtId="0" fontId="3" fillId="0" borderId="70" xfId="0" applyFont="1" applyBorder="1" applyAlignment="1" applyProtection="1">
      <alignment vertical="center" shrinkToFit="1"/>
    </xf>
    <xf numFmtId="0" fontId="3" fillId="0" borderId="72" xfId="0" applyFont="1" applyBorder="1" applyAlignment="1" applyProtection="1">
      <alignment horizontal="left" vertical="center" shrinkToFit="1"/>
    </xf>
    <xf numFmtId="0" fontId="3" fillId="0" borderId="62" xfId="0" applyFont="1" applyBorder="1" applyAlignment="1" applyProtection="1">
      <alignment horizontal="left" vertical="center" shrinkToFit="1"/>
    </xf>
    <xf numFmtId="0" fontId="3" fillId="0" borderId="61" xfId="0" applyFont="1" applyBorder="1" applyAlignment="1" applyProtection="1">
      <alignment vertical="center" shrinkToFit="1"/>
    </xf>
    <xf numFmtId="0" fontId="3" fillId="0" borderId="73" xfId="0" applyFont="1" applyBorder="1" applyAlignment="1" applyProtection="1">
      <alignment horizontal="left" vertical="center" shrinkToFit="1"/>
    </xf>
    <xf numFmtId="0" fontId="3" fillId="0" borderId="24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11" xfId="0" applyBorder="1" applyProtection="1">
      <alignment vertical="center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shrinkToFit="1"/>
    </xf>
    <xf numFmtId="0" fontId="3" fillId="0" borderId="3" xfId="0" applyFont="1" applyBorder="1" applyAlignment="1" applyProtection="1">
      <alignment horizontal="left" vertical="center" shrinkToFit="1"/>
    </xf>
    <xf numFmtId="0" fontId="3" fillId="0" borderId="110" xfId="0" applyFont="1" applyBorder="1" applyAlignment="1" applyProtection="1">
      <alignment horizontal="left" vertical="center" shrinkToFit="1"/>
    </xf>
    <xf numFmtId="0" fontId="0" fillId="0" borderId="47" xfId="0" applyBorder="1" applyProtection="1">
      <alignment vertical="center"/>
    </xf>
    <xf numFmtId="0" fontId="4" fillId="0" borderId="31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3" fillId="0" borderId="81" xfId="0" applyFont="1" applyBorder="1" applyAlignment="1" applyProtection="1">
      <alignment vertical="center" shrinkToFit="1"/>
    </xf>
    <xf numFmtId="0" fontId="3" fillId="0" borderId="80" xfId="0" applyFont="1" applyBorder="1" applyAlignment="1" applyProtection="1">
      <alignment vertical="center" shrinkToFit="1"/>
    </xf>
    <xf numFmtId="0" fontId="0" fillId="0" borderId="0" xfId="0" applyBorder="1" applyProtection="1">
      <alignment vertical="center"/>
    </xf>
    <xf numFmtId="0" fontId="3" fillId="0" borderId="72" xfId="0" applyFont="1" applyBorder="1" applyAlignment="1" applyProtection="1">
      <alignment vertical="center" shrinkToFit="1"/>
    </xf>
    <xf numFmtId="0" fontId="3" fillId="0" borderId="62" xfId="0" applyFont="1" applyBorder="1" applyAlignment="1" applyProtection="1">
      <alignment vertical="center" shrinkToFit="1"/>
    </xf>
    <xf numFmtId="0" fontId="3" fillId="0" borderId="11" xfId="0" applyFont="1" applyBorder="1" applyAlignment="1" applyProtection="1">
      <alignment vertical="top" shrinkToFit="1"/>
    </xf>
    <xf numFmtId="0" fontId="3" fillId="0" borderId="28" xfId="0" applyFont="1" applyBorder="1" applyAlignment="1" applyProtection="1">
      <alignment horizontal="center" vertical="center" wrapText="1"/>
    </xf>
    <xf numFmtId="0" fontId="3" fillId="3" borderId="84" xfId="0" applyFont="1" applyFill="1" applyBorder="1" applyAlignment="1" applyProtection="1">
      <alignment vertical="center"/>
    </xf>
    <xf numFmtId="0" fontId="3" fillId="3" borderId="107" xfId="0" applyFont="1" applyFill="1" applyBorder="1" applyAlignment="1" applyProtection="1">
      <alignment vertical="center" shrinkToFit="1"/>
    </xf>
    <xf numFmtId="0" fontId="3" fillId="3" borderId="107" xfId="0" applyFont="1" applyFill="1" applyBorder="1" applyAlignment="1" applyProtection="1">
      <alignment vertical="center"/>
    </xf>
    <xf numFmtId="0" fontId="3" fillId="3" borderId="107" xfId="0" applyFont="1" applyFill="1" applyBorder="1" applyAlignment="1" applyProtection="1">
      <alignment horizontal="right" vertical="center" shrinkToFit="1"/>
    </xf>
    <xf numFmtId="0" fontId="3" fillId="0" borderId="108" xfId="0" applyFont="1" applyBorder="1" applyAlignment="1" applyProtection="1">
      <alignment vertical="top" shrinkToFit="1"/>
    </xf>
    <xf numFmtId="0" fontId="3" fillId="0" borderId="71" xfId="0" applyFont="1" applyBorder="1" applyAlignment="1" applyProtection="1">
      <alignment vertical="center" wrapText="1"/>
    </xf>
    <xf numFmtId="0" fontId="3" fillId="0" borderId="111" xfId="0" applyFont="1" applyBorder="1" applyAlignment="1" applyProtection="1">
      <alignment horizontal="center" vertical="center" shrinkToFit="1"/>
    </xf>
    <xf numFmtId="0" fontId="3" fillId="0" borderId="114" xfId="0" applyFont="1" applyBorder="1" applyAlignment="1" applyProtection="1">
      <alignment vertical="center" wrapText="1"/>
    </xf>
    <xf numFmtId="0" fontId="3" fillId="0" borderId="112" xfId="0" applyFont="1" applyBorder="1" applyAlignment="1" applyProtection="1">
      <alignment vertical="top" shrinkToFit="1"/>
    </xf>
    <xf numFmtId="0" fontId="3" fillId="0" borderId="113" xfId="0" applyFont="1" applyBorder="1" applyAlignment="1" applyProtection="1">
      <alignment vertical="top" wrapText="1"/>
    </xf>
    <xf numFmtId="0" fontId="8" fillId="0" borderId="8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distributed" vertical="center"/>
    </xf>
    <xf numFmtId="0" fontId="3" fillId="0" borderId="85" xfId="0" applyFont="1" applyBorder="1" applyAlignment="1" applyProtection="1">
      <alignment horizontal="center" vertical="center"/>
    </xf>
    <xf numFmtId="0" fontId="3" fillId="0" borderId="102" xfId="0" applyFont="1" applyBorder="1" applyAlignment="1" applyProtection="1">
      <alignment horizontal="center" vertical="center"/>
    </xf>
    <xf numFmtId="0" fontId="3" fillId="4" borderId="120" xfId="0" applyFont="1" applyFill="1" applyBorder="1" applyAlignment="1" applyProtection="1">
      <alignment horizontal="center" vertical="center" wrapText="1"/>
    </xf>
    <xf numFmtId="0" fontId="9" fillId="0" borderId="121" xfId="0" applyFont="1" applyBorder="1" applyAlignment="1" applyProtection="1">
      <alignment horizontal="center" vertical="center" wrapText="1" shrinkToFit="1"/>
    </xf>
    <xf numFmtId="0" fontId="3" fillId="4" borderId="118" xfId="0" applyFont="1" applyFill="1" applyBorder="1" applyAlignment="1" applyProtection="1">
      <alignment horizontal="center" vertical="center"/>
    </xf>
    <xf numFmtId="0" fontId="3" fillId="0" borderId="127" xfId="0" applyFont="1" applyBorder="1" applyAlignment="1" applyProtection="1">
      <alignment horizontal="distributed" vertical="center"/>
    </xf>
    <xf numFmtId="0" fontId="3" fillId="0" borderId="128" xfId="0" applyFont="1" applyBorder="1" applyAlignment="1" applyProtection="1">
      <alignment horizontal="distributed" vertical="center"/>
    </xf>
    <xf numFmtId="0" fontId="9" fillId="0" borderId="127" xfId="0" applyFont="1" applyBorder="1" applyAlignment="1" applyProtection="1">
      <alignment horizontal="center" vertical="center" shrinkToFit="1"/>
    </xf>
    <xf numFmtId="0" fontId="3" fillId="0" borderId="129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vertical="center" shrinkToFit="1"/>
    </xf>
    <xf numFmtId="0" fontId="3" fillId="0" borderId="130" xfId="0" applyFont="1" applyBorder="1" applyAlignment="1" applyProtection="1">
      <alignment horizontal="center" vertical="center"/>
    </xf>
    <xf numFmtId="0" fontId="3" fillId="0" borderId="94" xfId="0" applyFont="1" applyBorder="1" applyAlignment="1" applyProtection="1">
      <alignment horizontal="center" vertical="center"/>
    </xf>
    <xf numFmtId="0" fontId="3" fillId="5" borderId="58" xfId="0" applyFont="1" applyFill="1" applyBorder="1" applyAlignment="1" applyProtection="1">
      <alignment horizontal="center" vertical="center"/>
    </xf>
    <xf numFmtId="0" fontId="3" fillId="0" borderId="92" xfId="0" applyFont="1" applyBorder="1" applyAlignment="1" applyProtection="1">
      <alignment horizontal="center" vertical="center"/>
    </xf>
    <xf numFmtId="0" fontId="3" fillId="0" borderId="119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97" xfId="0" applyFont="1" applyBorder="1" applyAlignment="1" applyProtection="1">
      <alignment horizontal="center" vertical="center" shrinkToFit="1"/>
    </xf>
    <xf numFmtId="0" fontId="3" fillId="0" borderId="98" xfId="0" applyFont="1" applyBorder="1" applyAlignment="1" applyProtection="1">
      <alignment vertical="center" wrapText="1"/>
    </xf>
    <xf numFmtId="0" fontId="3" fillId="0" borderId="71" xfId="0" applyFont="1" applyBorder="1" applyAlignment="1" applyProtection="1">
      <alignment vertical="top" wrapText="1"/>
    </xf>
    <xf numFmtId="0" fontId="3" fillId="0" borderId="89" xfId="0" applyFont="1" applyBorder="1" applyAlignment="1" applyProtection="1">
      <alignment horizontal="center" vertical="center" shrinkToFit="1"/>
    </xf>
    <xf numFmtId="0" fontId="3" fillId="0" borderId="90" xfId="0" applyFont="1" applyBorder="1" applyAlignment="1" applyProtection="1">
      <alignment vertical="center" wrapText="1"/>
    </xf>
    <xf numFmtId="0" fontId="3" fillId="0" borderId="72" xfId="0" applyFont="1" applyBorder="1" applyAlignment="1" applyProtection="1">
      <alignment vertical="top" wrapText="1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91" xfId="0" applyFont="1" applyBorder="1" applyAlignment="1" applyProtection="1">
      <alignment vertical="center" wrapText="1"/>
    </xf>
    <xf numFmtId="0" fontId="3" fillId="0" borderId="73" xfId="0" applyFont="1" applyBorder="1" applyAlignment="1" applyProtection="1">
      <alignment vertical="top" wrapText="1"/>
    </xf>
    <xf numFmtId="0" fontId="3" fillId="0" borderId="71" xfId="0" applyFont="1" applyBorder="1" applyAlignment="1" applyProtection="1">
      <alignment horizontal="left" vertical="center" wrapText="1"/>
    </xf>
    <xf numFmtId="0" fontId="3" fillId="0" borderId="70" xfId="0" applyFont="1" applyBorder="1" applyAlignment="1" applyProtection="1">
      <alignment horizontal="left" vertical="center" wrapText="1"/>
    </xf>
    <xf numFmtId="0" fontId="3" fillId="0" borderId="72" xfId="0" applyFont="1" applyBorder="1" applyAlignment="1" applyProtection="1">
      <alignment horizontal="left" vertical="center" wrapText="1"/>
    </xf>
    <xf numFmtId="0" fontId="3" fillId="0" borderId="61" xfId="0" applyFont="1" applyBorder="1" applyAlignment="1" applyProtection="1">
      <alignment horizontal="left" vertical="center" shrinkToFit="1"/>
    </xf>
    <xf numFmtId="0" fontId="3" fillId="0" borderId="11" xfId="0" applyFont="1" applyBorder="1" applyAlignment="1" applyProtection="1">
      <alignment horizontal="left" vertical="center" wrapText="1"/>
    </xf>
    <xf numFmtId="0" fontId="0" fillId="0" borderId="104" xfId="0" applyBorder="1" applyAlignment="1" applyProtection="1">
      <alignment horizontal="left" vertical="center"/>
    </xf>
    <xf numFmtId="0" fontId="0" fillId="0" borderId="103" xfId="0" applyBorder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0" fillId="0" borderId="90" xfId="0" applyFont="1" applyBorder="1" applyAlignment="1" applyProtection="1">
      <alignment vertical="center"/>
    </xf>
    <xf numFmtId="0" fontId="10" fillId="0" borderId="100" xfId="0" applyFont="1" applyBorder="1" applyAlignment="1" applyProtection="1">
      <alignment vertical="center"/>
    </xf>
    <xf numFmtId="0" fontId="10" fillId="0" borderId="102" xfId="0" applyFont="1" applyBorder="1" applyAlignment="1" applyProtection="1">
      <alignment vertical="center"/>
    </xf>
    <xf numFmtId="0" fontId="10" fillId="0" borderId="101" xfId="0" applyFont="1" applyBorder="1" applyAlignment="1" applyProtection="1">
      <alignment vertical="center"/>
    </xf>
    <xf numFmtId="0" fontId="0" fillId="0" borderId="5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0" fillId="0" borderId="69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4" fillId="0" borderId="105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7" fillId="0" borderId="90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0" fillId="0" borderId="25" xfId="0" applyBorder="1" applyProtection="1">
      <alignment vertical="center"/>
    </xf>
    <xf numFmtId="0" fontId="0" fillId="0" borderId="90" xfId="0" applyBorder="1" applyAlignment="1" applyProtection="1">
      <alignment horizontal="center" vertical="center"/>
    </xf>
    <xf numFmtId="0" fontId="0" fillId="0" borderId="26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102" xfId="0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left" vertical="center"/>
    </xf>
    <xf numFmtId="0" fontId="0" fillId="0" borderId="70" xfId="0" applyBorder="1" applyProtection="1">
      <alignment vertical="center"/>
    </xf>
    <xf numFmtId="0" fontId="3" fillId="0" borderId="10" xfId="0" applyFont="1" applyBorder="1" applyAlignment="1" applyProtection="1">
      <alignment horizontal="center" vertical="center" wrapText="1"/>
    </xf>
    <xf numFmtId="0" fontId="0" fillId="0" borderId="62" xfId="0" applyFill="1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 shrinkToFit="1"/>
    </xf>
    <xf numFmtId="0" fontId="0" fillId="0" borderId="83" xfId="0" applyBorder="1" applyProtection="1">
      <alignment vertical="center"/>
    </xf>
    <xf numFmtId="0" fontId="0" fillId="0" borderId="61" xfId="0" applyBorder="1" applyAlignment="1" applyProtection="1">
      <alignment horizontal="center" vertical="center"/>
    </xf>
    <xf numFmtId="0" fontId="0" fillId="0" borderId="107" xfId="0" applyFill="1" applyBorder="1" applyAlignment="1" applyProtection="1">
      <alignment horizontal="left" vertical="center" shrinkToFit="1"/>
    </xf>
    <xf numFmtId="0" fontId="0" fillId="0" borderId="62" xfId="0" applyFill="1" applyBorder="1" applyAlignment="1" applyProtection="1">
      <alignment horizontal="left" vertical="center" shrinkToFit="1"/>
    </xf>
    <xf numFmtId="0" fontId="0" fillId="0" borderId="72" xfId="0" applyBorder="1" applyAlignment="1" applyProtection="1">
      <alignment horizontal="left" vertical="center" shrinkToFit="1"/>
    </xf>
    <xf numFmtId="0" fontId="0" fillId="0" borderId="62" xfId="0" applyBorder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0" fillId="0" borderId="71" xfId="0" applyFill="1" applyBorder="1" applyAlignment="1" applyProtection="1">
      <alignment horizontal="left" vertical="center" shrinkToFit="1"/>
    </xf>
    <xf numFmtId="0" fontId="0" fillId="0" borderId="71" xfId="0" applyBorder="1" applyAlignment="1" applyProtection="1">
      <alignment horizontal="left" vertical="center" shrinkToFit="1"/>
    </xf>
    <xf numFmtId="0" fontId="0" fillId="0" borderId="70" xfId="0" applyBorder="1" applyAlignment="1" applyProtection="1">
      <alignment horizontal="left" vertical="center" shrinkToFit="1"/>
    </xf>
    <xf numFmtId="0" fontId="0" fillId="0" borderId="72" xfId="0" applyFill="1" applyBorder="1" applyAlignment="1" applyProtection="1">
      <alignment horizontal="left" vertical="center" shrinkToFit="1"/>
    </xf>
    <xf numFmtId="0" fontId="0" fillId="0" borderId="61" xfId="0" applyBorder="1" applyAlignment="1" applyProtection="1">
      <alignment horizontal="left" vertical="center" shrinkToFi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72" xfId="0" applyBorder="1" applyAlignment="1" applyProtection="1">
      <alignment horizontal="left" vertical="center"/>
    </xf>
    <xf numFmtId="0" fontId="0" fillId="0" borderId="10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0" fillId="0" borderId="43" xfId="0" applyBorder="1" applyAlignment="1" applyProtection="1">
      <alignment vertical="center"/>
    </xf>
    <xf numFmtId="0" fontId="0" fillId="0" borderId="19" xfId="0" applyBorder="1" applyProtection="1">
      <alignment vertical="center"/>
    </xf>
    <xf numFmtId="0" fontId="0" fillId="0" borderId="24" xfId="0" applyBorder="1" applyAlignment="1" applyProtection="1">
      <alignment horizontal="left" vertical="center"/>
    </xf>
    <xf numFmtId="0" fontId="0" fillId="0" borderId="87" xfId="0" applyBorder="1" applyAlignment="1" applyProtection="1">
      <alignment vertical="center" shrinkToFit="1"/>
    </xf>
    <xf numFmtId="0" fontId="0" fillId="0" borderId="24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0" fillId="0" borderId="69" xfId="0" applyBorder="1" applyAlignment="1" applyProtection="1">
      <alignment horizontal="right" vertical="center"/>
    </xf>
    <xf numFmtId="0" fontId="0" fillId="0" borderId="115" xfId="0" applyBorder="1" applyAlignment="1" applyProtection="1">
      <alignment horizontal="left" vertical="center"/>
    </xf>
    <xf numFmtId="0" fontId="0" fillId="0" borderId="85" xfId="0" applyBorder="1" applyAlignment="1" applyProtection="1">
      <alignment horizontal="center" vertical="center" shrinkToFit="1"/>
    </xf>
    <xf numFmtId="0" fontId="0" fillId="0" borderId="90" xfId="0" applyBorder="1" applyAlignment="1" applyProtection="1">
      <alignment horizontal="center" vertical="center" shrinkToFit="1"/>
    </xf>
    <xf numFmtId="0" fontId="0" fillId="0" borderId="103" xfId="0" applyBorder="1" applyAlignment="1" applyProtection="1">
      <alignment horizontal="left" vertical="center" shrinkToFit="1"/>
    </xf>
    <xf numFmtId="0" fontId="0" fillId="0" borderId="96" xfId="0" applyBorder="1" applyAlignment="1" applyProtection="1">
      <alignment horizontal="left" vertical="center" shrinkToFit="1"/>
    </xf>
    <xf numFmtId="0" fontId="3" fillId="0" borderId="85" xfId="0" applyFont="1" applyBorder="1" applyAlignment="1" applyProtection="1">
      <alignment horizontal="left" vertical="center" wrapText="1"/>
    </xf>
    <xf numFmtId="0" fontId="0" fillId="0" borderId="62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 shrinkToFit="1"/>
    </xf>
    <xf numFmtId="0" fontId="0" fillId="0" borderId="30" xfId="0" applyBorder="1" applyAlignment="1" applyProtection="1">
      <alignment vertical="center"/>
    </xf>
    <xf numFmtId="0" fontId="0" fillId="0" borderId="15" xfId="0" applyBorder="1" applyAlignment="1" applyProtection="1">
      <alignment horizontal="left" vertical="center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178" fontId="3" fillId="4" borderId="6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center" shrinkToFit="1"/>
    </xf>
    <xf numFmtId="0" fontId="5" fillId="0" borderId="72" xfId="0" applyFont="1" applyBorder="1" applyAlignment="1" applyProtection="1">
      <alignment horizontal="center" vertical="center" shrinkToFit="1"/>
    </xf>
    <xf numFmtId="0" fontId="5" fillId="0" borderId="103" xfId="0" applyFont="1" applyBorder="1" applyAlignment="1" applyProtection="1">
      <alignment horizontal="center" vertical="center" shrinkToFit="1"/>
    </xf>
    <xf numFmtId="0" fontId="5" fillId="0" borderId="96" xfId="0" applyFont="1" applyBorder="1" applyAlignment="1" applyProtection="1">
      <alignment horizontal="center" vertical="center" shrinkToFit="1"/>
    </xf>
    <xf numFmtId="0" fontId="5" fillId="0" borderId="61" xfId="0" applyFont="1" applyBorder="1" applyAlignment="1" applyProtection="1">
      <alignment horizontal="center" vertical="center" shrinkToFit="1"/>
    </xf>
    <xf numFmtId="0" fontId="0" fillId="0" borderId="27" xfId="0" applyBorder="1" applyAlignment="1" applyProtection="1">
      <alignment horizontal="distributed" vertical="center" wrapText="1"/>
    </xf>
    <xf numFmtId="0" fontId="0" fillId="0" borderId="18" xfId="0" applyBorder="1" applyAlignment="1" applyProtection="1">
      <alignment horizontal="distributed" vertical="center" wrapText="1"/>
    </xf>
    <xf numFmtId="0" fontId="0" fillId="0" borderId="26" xfId="0" applyBorder="1" applyAlignment="1" applyProtection="1">
      <alignment horizontal="distributed" vertical="center" wrapText="1"/>
    </xf>
    <xf numFmtId="0" fontId="0" fillId="0" borderId="5" xfId="0" applyBorder="1" applyAlignment="1" applyProtection="1">
      <alignment horizontal="distributed" vertical="center" wrapText="1"/>
    </xf>
    <xf numFmtId="0" fontId="0" fillId="0" borderId="50" xfId="0" applyBorder="1" applyAlignment="1" applyProtection="1">
      <alignment horizontal="left" vertical="top" wrapText="1" shrinkToFit="1"/>
    </xf>
    <xf numFmtId="0" fontId="0" fillId="0" borderId="17" xfId="0" applyBorder="1" applyAlignment="1" applyProtection="1">
      <alignment horizontal="left" vertical="top" shrinkToFit="1"/>
    </xf>
    <xf numFmtId="0" fontId="0" fillId="0" borderId="32" xfId="0" applyBorder="1" applyAlignment="1" applyProtection="1">
      <alignment horizontal="left" vertical="top" shrinkToFit="1"/>
    </xf>
    <xf numFmtId="0" fontId="0" fillId="0" borderId="9" xfId="0" applyBorder="1" applyAlignment="1" applyProtection="1">
      <alignment horizontal="left" vertical="top" wrapText="1" shrinkToFit="1"/>
    </xf>
    <xf numFmtId="0" fontId="0" fillId="0" borderId="0" xfId="0" applyBorder="1" applyAlignment="1" applyProtection="1">
      <alignment horizontal="left" vertical="top" shrinkToFit="1"/>
    </xf>
    <xf numFmtId="0" fontId="0" fillId="0" borderId="11" xfId="0" applyBorder="1" applyAlignment="1" applyProtection="1">
      <alignment horizontal="left" vertical="top" shrinkToFit="1"/>
    </xf>
    <xf numFmtId="0" fontId="9" fillId="0" borderId="48" xfId="0" applyFont="1" applyBorder="1" applyAlignment="1" applyProtection="1">
      <alignment horizontal="distributed" vertical="center" wrapText="1" shrinkToFit="1"/>
    </xf>
    <xf numFmtId="0" fontId="9" fillId="0" borderId="49" xfId="0" applyFont="1" applyBorder="1" applyAlignment="1" applyProtection="1">
      <alignment horizontal="distributed" vertical="center" wrapText="1" shrinkToFit="1"/>
    </xf>
    <xf numFmtId="0" fontId="0" fillId="0" borderId="68" xfId="0" applyBorder="1" applyAlignment="1" applyProtection="1">
      <alignment horizontal="center" vertical="center" shrinkToFit="1"/>
    </xf>
    <xf numFmtId="0" fontId="0" fillId="0" borderId="69" xfId="0" applyBorder="1" applyAlignment="1" applyProtection="1">
      <alignment horizontal="center" vertical="center" shrinkToFit="1"/>
    </xf>
    <xf numFmtId="0" fontId="0" fillId="0" borderId="71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wrapText="1"/>
    </xf>
    <xf numFmtId="0" fontId="0" fillId="0" borderId="85" xfId="0" applyBorder="1" applyAlignment="1" applyProtection="1">
      <alignment horizontal="center" vertical="center" wrapText="1"/>
    </xf>
    <xf numFmtId="0" fontId="0" fillId="0" borderId="103" xfId="0" applyBorder="1" applyAlignment="1" applyProtection="1">
      <alignment horizontal="center" vertical="center" wrapText="1"/>
    </xf>
    <xf numFmtId="0" fontId="0" fillId="0" borderId="104" xfId="0" applyBorder="1" applyAlignment="1" applyProtection="1">
      <alignment horizontal="center" vertical="center" wrapText="1"/>
    </xf>
    <xf numFmtId="0" fontId="0" fillId="4" borderId="62" xfId="0" applyFill="1" applyBorder="1" applyAlignment="1" applyProtection="1">
      <alignment horizontal="left" vertical="center" shrinkToFit="1"/>
      <protection locked="0"/>
    </xf>
    <xf numFmtId="0" fontId="0" fillId="4" borderId="61" xfId="0" applyFill="1" applyBorder="1" applyAlignment="1" applyProtection="1">
      <alignment horizontal="left" vertical="center" shrinkToFit="1"/>
      <protection locked="0"/>
    </xf>
    <xf numFmtId="0" fontId="6" fillId="4" borderId="23" xfId="0" applyFont="1" applyFill="1" applyBorder="1" applyAlignment="1" applyProtection="1">
      <alignment horizontal="left" vertical="center" shrinkToFit="1"/>
      <protection locked="0"/>
    </xf>
    <xf numFmtId="0" fontId="6" fillId="4" borderId="24" xfId="0" applyFont="1" applyFill="1" applyBorder="1" applyAlignment="1" applyProtection="1">
      <alignment horizontal="left" vertical="center" shrinkToFit="1"/>
      <protection locked="0"/>
    </xf>
    <xf numFmtId="0" fontId="6" fillId="4" borderId="15" xfId="0" applyFont="1" applyFill="1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distributed" vertical="center" wrapText="1"/>
    </xf>
    <xf numFmtId="0" fontId="0" fillId="0" borderId="10" xfId="0" applyBorder="1" applyAlignment="1" applyProtection="1">
      <alignment horizontal="distributed" vertical="center" wrapText="1"/>
    </xf>
    <xf numFmtId="0" fontId="0" fillId="0" borderId="105" xfId="0" applyBorder="1" applyAlignment="1" applyProtection="1">
      <alignment horizontal="center" vertical="center"/>
    </xf>
    <xf numFmtId="0" fontId="0" fillId="0" borderId="104" xfId="0" applyBorder="1" applyAlignment="1" applyProtection="1">
      <alignment horizontal="center" vertical="center"/>
    </xf>
    <xf numFmtId="0" fontId="0" fillId="0" borderId="99" xfId="0" applyBorder="1" applyAlignment="1" applyProtection="1">
      <alignment horizontal="center" vertical="center"/>
    </xf>
    <xf numFmtId="0" fontId="0" fillId="0" borderId="89" xfId="0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4" fillId="4" borderId="24" xfId="0" applyFont="1" applyFill="1" applyBorder="1" applyAlignment="1" applyProtection="1">
      <alignment horizontal="left" vertical="center" shrinkToFit="1"/>
      <protection locked="0"/>
    </xf>
    <xf numFmtId="0" fontId="4" fillId="4" borderId="15" xfId="0" applyFont="1" applyFill="1" applyBorder="1" applyAlignment="1" applyProtection="1">
      <alignment horizontal="left" vertical="center" shrinkToFit="1"/>
      <protection locked="0"/>
    </xf>
    <xf numFmtId="0" fontId="6" fillId="0" borderId="52" xfId="0" applyFont="1" applyBorder="1" applyAlignment="1" applyProtection="1">
      <alignment horizontal="distributed" vertical="center" wrapText="1"/>
    </xf>
    <xf numFmtId="0" fontId="4" fillId="0" borderId="51" xfId="0" applyFont="1" applyBorder="1" applyAlignment="1" applyProtection="1">
      <alignment horizontal="distributed" vertical="center"/>
    </xf>
    <xf numFmtId="0" fontId="4" fillId="0" borderId="37" xfId="0" applyFont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distributed" vertical="center"/>
    </xf>
    <xf numFmtId="0" fontId="4" fillId="0" borderId="44" xfId="0" applyFont="1" applyBorder="1" applyAlignment="1" applyProtection="1">
      <alignment horizontal="distributed" vertical="center"/>
    </xf>
    <xf numFmtId="0" fontId="4" fillId="0" borderId="22" xfId="0" applyFont="1" applyBorder="1" applyAlignment="1" applyProtection="1">
      <alignment horizontal="distributed" vertical="center"/>
    </xf>
    <xf numFmtId="0" fontId="0" fillId="4" borderId="107" xfId="0" applyFill="1" applyBorder="1" applyAlignment="1" applyProtection="1">
      <alignment horizontal="left" vertical="center" shrinkToFit="1"/>
      <protection locked="0"/>
    </xf>
    <xf numFmtId="0" fontId="0" fillId="4" borderId="108" xfId="0" applyFill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distributed" vertical="center"/>
    </xf>
    <xf numFmtId="0" fontId="6" fillId="0" borderId="0" xfId="0" applyFont="1" applyAlignment="1" applyProtection="1">
      <alignment horizontal="distributed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122" xfId="0" applyBorder="1" applyAlignment="1" applyProtection="1">
      <alignment horizontal="distributed" vertical="center"/>
    </xf>
    <xf numFmtId="0" fontId="0" fillId="0" borderId="76" xfId="0" applyBorder="1" applyAlignment="1" applyProtection="1">
      <alignment horizontal="distributed" vertical="center"/>
    </xf>
    <xf numFmtId="0" fontId="0" fillId="0" borderId="58" xfId="0" applyBorder="1" applyAlignment="1" applyProtection="1">
      <alignment horizontal="distributed" vertical="center"/>
    </xf>
    <xf numFmtId="0" fontId="0" fillId="0" borderId="83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4" borderId="83" xfId="0" applyFill="1" applyBorder="1" applyAlignment="1" applyProtection="1">
      <alignment horizontal="left" vertical="center" shrinkToFit="1"/>
      <protection locked="0"/>
    </xf>
    <xf numFmtId="0" fontId="0" fillId="0" borderId="120" xfId="0" applyBorder="1" applyAlignment="1" applyProtection="1">
      <alignment horizontal="distributed" vertical="center"/>
    </xf>
    <xf numFmtId="0" fontId="0" fillId="0" borderId="94" xfId="0" applyBorder="1" applyAlignment="1" applyProtection="1">
      <alignment horizontal="distributed" vertical="center"/>
    </xf>
    <xf numFmtId="0" fontId="0" fillId="0" borderId="39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86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distributed" vertical="center" wrapText="1"/>
    </xf>
    <xf numFmtId="0" fontId="3" fillId="0" borderId="18" xfId="0" applyFont="1" applyBorder="1" applyAlignment="1" applyProtection="1">
      <alignment horizontal="distributed" vertical="center" wrapText="1"/>
    </xf>
    <xf numFmtId="0" fontId="3" fillId="0" borderId="25" xfId="0" applyFont="1" applyBorder="1" applyAlignment="1" applyProtection="1">
      <alignment horizontal="distributed" vertical="center" wrapText="1"/>
    </xf>
    <xf numFmtId="0" fontId="3" fillId="0" borderId="10" xfId="0" applyFont="1" applyBorder="1" applyAlignment="1" applyProtection="1">
      <alignment horizontal="distributed" vertical="center" wrapText="1"/>
    </xf>
    <xf numFmtId="0" fontId="3" fillId="0" borderId="26" xfId="0" applyFont="1" applyBorder="1" applyAlignment="1" applyProtection="1">
      <alignment horizontal="distributed" vertical="center" wrapText="1"/>
    </xf>
    <xf numFmtId="0" fontId="3" fillId="0" borderId="5" xfId="0" applyFont="1" applyBorder="1" applyAlignment="1" applyProtection="1">
      <alignment horizontal="distributed" vertical="center" wrapText="1"/>
    </xf>
    <xf numFmtId="0" fontId="3" fillId="0" borderId="75" xfId="0" applyFont="1" applyBorder="1" applyAlignment="1" applyProtection="1">
      <alignment horizontal="center" vertical="center" wrapText="1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 wrapText="1"/>
    </xf>
    <xf numFmtId="0" fontId="3" fillId="4" borderId="35" xfId="0" applyFont="1" applyFill="1" applyBorder="1" applyAlignment="1" applyProtection="1">
      <alignment horizontal="left" vertical="center" shrinkToFit="1"/>
      <protection locked="0"/>
    </xf>
    <xf numFmtId="0" fontId="0" fillId="0" borderId="48" xfId="0" applyBorder="1" applyAlignment="1" applyProtection="1">
      <alignment horizontal="distributed" vertical="center" wrapText="1"/>
    </xf>
    <xf numFmtId="0" fontId="0" fillId="0" borderId="49" xfId="0" applyBorder="1" applyAlignment="1" applyProtection="1">
      <alignment horizontal="distributed" vertical="center" wrapText="1"/>
    </xf>
    <xf numFmtId="0" fontId="3" fillId="0" borderId="25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30" xfId="0" applyFont="1" applyBorder="1" applyAlignment="1" applyProtection="1">
      <alignment horizontal="distributed" vertical="center"/>
    </xf>
    <xf numFmtId="0" fontId="3" fillId="4" borderId="0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horizontal="left" vertical="center" shrinkToFit="1"/>
      <protection locked="0"/>
    </xf>
    <xf numFmtId="0" fontId="3" fillId="4" borderId="24" xfId="0" applyFont="1" applyFill="1" applyBorder="1" applyAlignment="1" applyProtection="1">
      <alignment horizontal="left" vertical="center" shrinkToFit="1"/>
      <protection locked="0"/>
    </xf>
    <xf numFmtId="0" fontId="3" fillId="4" borderId="30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distributed" vertical="center" wrapText="1" shrinkToFit="1"/>
    </xf>
    <xf numFmtId="0" fontId="4" fillId="0" borderId="35" xfId="0" applyFont="1" applyBorder="1" applyAlignment="1" applyProtection="1">
      <alignment horizontal="distributed" vertical="center" wrapText="1" shrinkToFit="1"/>
    </xf>
    <xf numFmtId="0" fontId="3" fillId="0" borderId="13" xfId="0" applyFont="1" applyBorder="1" applyAlignment="1" applyProtection="1">
      <alignment horizontal="distributed" vertical="center"/>
    </xf>
    <xf numFmtId="0" fontId="3" fillId="0" borderId="35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0" fillId="0" borderId="62" xfId="0" applyFont="1" applyBorder="1" applyAlignment="1" applyProtection="1">
      <alignment horizontal="center" vertical="center" wrapText="1" shrinkToFit="1"/>
    </xf>
    <xf numFmtId="0" fontId="0" fillId="0" borderId="62" xfId="0" applyFont="1" applyBorder="1" applyAlignment="1" applyProtection="1">
      <alignment horizontal="center" vertical="center" shrinkToFit="1"/>
    </xf>
    <xf numFmtId="0" fontId="0" fillId="0" borderId="122" xfId="0" applyFont="1" applyBorder="1" applyAlignment="1" applyProtection="1">
      <alignment horizontal="center" vertical="center" wrapText="1" shrinkToFit="1"/>
    </xf>
    <xf numFmtId="0" fontId="3" fillId="0" borderId="94" xfId="0" applyFont="1" applyBorder="1" applyAlignment="1" applyProtection="1">
      <alignment horizontal="center" vertical="center" wrapText="1" shrinkToFit="1"/>
    </xf>
    <xf numFmtId="0" fontId="6" fillId="0" borderId="123" xfId="0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horizontal="center" vertical="center" shrinkToFit="1"/>
    </xf>
    <xf numFmtId="0" fontId="6" fillId="0" borderId="106" xfId="0" applyFont="1" applyBorder="1" applyAlignment="1" applyProtection="1">
      <alignment horizontal="center" vertical="center" shrinkToFit="1"/>
    </xf>
    <xf numFmtId="0" fontId="6" fillId="0" borderId="104" xfId="0" applyFont="1" applyBorder="1" applyAlignment="1" applyProtection="1">
      <alignment horizontal="center" vertical="center" shrinkToFit="1"/>
    </xf>
    <xf numFmtId="0" fontId="0" fillId="0" borderId="64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13" fillId="0" borderId="60" xfId="0" applyFont="1" applyBorder="1" applyAlignment="1" applyProtection="1">
      <alignment horizontal="left" vertical="center" shrinkToFit="1"/>
    </xf>
    <xf numFmtId="0" fontId="14" fillId="0" borderId="62" xfId="0" applyFont="1" applyBorder="1" applyAlignment="1" applyProtection="1">
      <alignment horizontal="left" vertical="center" shrinkToFit="1"/>
    </xf>
    <xf numFmtId="0" fontId="14" fillId="0" borderId="72" xfId="0" applyFont="1" applyBorder="1" applyAlignment="1" applyProtection="1">
      <alignment horizontal="left" vertical="center" shrinkToFit="1"/>
    </xf>
    <xf numFmtId="0" fontId="3" fillId="0" borderId="122" xfId="0" applyFont="1" applyBorder="1" applyAlignment="1" applyProtection="1">
      <alignment horizontal="center" vertical="center" wrapText="1" shrinkToFit="1"/>
    </xf>
    <xf numFmtId="0" fontId="3" fillId="0" borderId="58" xfId="0" applyFont="1" applyBorder="1" applyAlignment="1" applyProtection="1">
      <alignment horizontal="center" vertical="center" wrapText="1" shrinkToFit="1"/>
    </xf>
    <xf numFmtId="0" fontId="5" fillId="0" borderId="104" xfId="0" applyFont="1" applyBorder="1" applyAlignment="1" applyProtection="1">
      <alignment horizontal="center" vertical="center" shrinkToFit="1"/>
    </xf>
    <xf numFmtId="0" fontId="3" fillId="0" borderId="55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45" xfId="0" applyFont="1" applyBorder="1" applyAlignment="1" applyProtection="1">
      <alignment horizontal="distributed" vertical="center" shrinkToFit="1"/>
    </xf>
    <xf numFmtId="0" fontId="3" fillId="0" borderId="36" xfId="0" applyFont="1" applyBorder="1" applyAlignment="1" applyProtection="1">
      <alignment horizontal="distributed" vertical="center" shrinkToFit="1"/>
    </xf>
    <xf numFmtId="0" fontId="8" fillId="0" borderId="45" xfId="0" applyFont="1" applyBorder="1" applyAlignment="1" applyProtection="1">
      <alignment horizontal="distributed" vertical="center" shrinkToFit="1"/>
    </xf>
    <xf numFmtId="0" fontId="8" fillId="0" borderId="41" xfId="0" applyFont="1" applyBorder="1" applyAlignment="1" applyProtection="1">
      <alignment horizontal="distributed" vertical="center" shrinkToFit="1"/>
    </xf>
    <xf numFmtId="0" fontId="3" fillId="0" borderId="52" xfId="0" applyFont="1" applyBorder="1" applyAlignment="1" applyProtection="1">
      <alignment horizontal="distributed" vertical="center"/>
    </xf>
    <xf numFmtId="0" fontId="3" fillId="0" borderId="37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4" borderId="55" xfId="0" applyFont="1" applyFill="1" applyBorder="1" applyAlignment="1" applyProtection="1">
      <alignment horizontal="left" vertical="center" shrinkToFit="1"/>
      <protection locked="0"/>
    </xf>
    <xf numFmtId="0" fontId="3" fillId="4" borderId="56" xfId="0" applyFont="1" applyFill="1" applyBorder="1" applyAlignment="1" applyProtection="1">
      <alignment horizontal="left" vertical="center" shrinkToFit="1"/>
      <protection locked="0"/>
    </xf>
    <xf numFmtId="0" fontId="3" fillId="4" borderId="67" xfId="0" applyFont="1" applyFill="1" applyBorder="1" applyAlignment="1" applyProtection="1">
      <alignment horizontal="left" vertical="center" shrinkToFit="1"/>
      <protection locked="0"/>
    </xf>
    <xf numFmtId="0" fontId="3" fillId="4" borderId="63" xfId="0" applyFont="1" applyFill="1" applyBorder="1" applyAlignment="1" applyProtection="1">
      <alignment horizontal="left" vertical="center" shrinkToFit="1"/>
      <protection locked="0"/>
    </xf>
    <xf numFmtId="0" fontId="3" fillId="0" borderId="121" xfId="0" applyFont="1" applyBorder="1" applyAlignment="1" applyProtection="1">
      <alignment horizontal="distributed" vertical="center"/>
    </xf>
    <xf numFmtId="0" fontId="3" fillId="0" borderId="126" xfId="0" applyFont="1" applyBorder="1" applyAlignment="1" applyProtection="1">
      <alignment horizontal="distributed" vertical="center"/>
    </xf>
    <xf numFmtId="0" fontId="3" fillId="0" borderId="51" xfId="0" applyFont="1" applyBorder="1" applyAlignment="1" applyProtection="1">
      <alignment horizontal="distributed" vertical="center"/>
    </xf>
    <xf numFmtId="0" fontId="3" fillId="0" borderId="46" xfId="0" applyFont="1" applyBorder="1" applyAlignment="1" applyProtection="1">
      <alignment horizontal="distributed" vertical="center"/>
    </xf>
    <xf numFmtId="0" fontId="3" fillId="0" borderId="16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116" xfId="0" applyFont="1" applyBorder="1" applyAlignment="1" applyProtection="1">
      <alignment horizontal="center" vertical="center"/>
    </xf>
    <xf numFmtId="0" fontId="3" fillId="0" borderId="75" xfId="0" applyFont="1" applyBorder="1" applyAlignment="1" applyProtection="1">
      <alignment horizontal="center" vertical="center"/>
    </xf>
    <xf numFmtId="0" fontId="3" fillId="0" borderId="118" xfId="0" applyFont="1" applyBorder="1" applyAlignment="1" applyProtection="1">
      <alignment horizontal="center" vertical="center"/>
    </xf>
    <xf numFmtId="0" fontId="3" fillId="0" borderId="11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33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6" fillId="0" borderId="122" xfId="0" applyFon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</xf>
    <xf numFmtId="0" fontId="17" fillId="0" borderId="133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left" vertical="center" wrapText="1"/>
    </xf>
    <xf numFmtId="0" fontId="18" fillId="0" borderId="25" xfId="0" applyFont="1" applyBorder="1" applyAlignment="1" applyProtection="1">
      <alignment horizontal="left" vertical="center" wrapText="1"/>
    </xf>
    <xf numFmtId="0" fontId="18" fillId="0" borderId="10" xfId="0" applyFont="1" applyBorder="1" applyAlignment="1" applyProtection="1">
      <alignment horizontal="left" vertical="center" wrapText="1"/>
    </xf>
    <xf numFmtId="0" fontId="18" fillId="0" borderId="33" xfId="0" applyFont="1" applyBorder="1" applyAlignment="1" applyProtection="1">
      <alignment horizontal="left" vertical="center" wrapText="1"/>
    </xf>
    <xf numFmtId="0" fontId="18" fillId="0" borderId="30" xfId="0" applyFont="1" applyBorder="1" applyAlignment="1" applyProtection="1">
      <alignment horizontal="left" vertical="center" wrapText="1"/>
    </xf>
    <xf numFmtId="0" fontId="3" fillId="0" borderId="83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20" fillId="0" borderId="0" xfId="0" applyFont="1" applyAlignment="1" applyProtection="1">
      <alignment horizontal="center" vertical="center"/>
    </xf>
    <xf numFmtId="0" fontId="7" fillId="0" borderId="83" xfId="0" applyFont="1" applyBorder="1" applyAlignment="1" applyProtection="1">
      <alignment horizontal="center" vertical="center"/>
    </xf>
    <xf numFmtId="0" fontId="8" fillId="0" borderId="7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/>
    </xf>
    <xf numFmtId="0" fontId="3" fillId="4" borderId="41" xfId="0" applyFont="1" applyFill="1" applyBorder="1" applyAlignment="1" applyProtection="1">
      <alignment horizontal="left" vertical="center"/>
      <protection locked="0"/>
    </xf>
    <xf numFmtId="0" fontId="3" fillId="4" borderId="36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49" fontId="3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/>
    </xf>
    <xf numFmtId="176" fontId="3" fillId="4" borderId="0" xfId="0" applyNumberFormat="1" applyFont="1" applyFill="1" applyAlignment="1" applyProtection="1">
      <alignment horizontal="right" vertical="center" shrinkToFit="1"/>
      <protection locked="0"/>
    </xf>
    <xf numFmtId="0" fontId="3" fillId="4" borderId="1" xfId="0" applyFont="1" applyFill="1" applyBorder="1" applyAlignment="1" applyProtection="1">
      <alignment horizontal="left" vertical="center" shrinkToFit="1"/>
      <protection locked="0"/>
    </xf>
    <xf numFmtId="49" fontId="3" fillId="4" borderId="55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56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3" fillId="4" borderId="40" xfId="0" applyNumberFormat="1" applyFont="1" applyFill="1" applyBorder="1" applyAlignment="1" applyProtection="1">
      <alignment horizontal="left" vertical="center" shrinkToFit="1"/>
      <protection locked="0"/>
    </xf>
    <xf numFmtId="0" fontId="3" fillId="4" borderId="17" xfId="0" applyFont="1" applyFill="1" applyBorder="1" applyAlignment="1" applyProtection="1">
      <alignment horizontal="left" vertical="center" shrinkToFit="1"/>
      <protection locked="0"/>
    </xf>
    <xf numFmtId="0" fontId="3" fillId="4" borderId="32" xfId="0" applyFont="1" applyFill="1" applyBorder="1" applyAlignment="1" applyProtection="1">
      <alignment horizontal="left" vertical="center" shrinkToFit="1"/>
      <protection locked="0"/>
    </xf>
    <xf numFmtId="0" fontId="3" fillId="4" borderId="14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24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0" borderId="120" xfId="0" applyFont="1" applyBorder="1" applyAlignment="1" applyProtection="1">
      <alignment horizontal="center" vertical="center" wrapText="1" shrinkToFit="1"/>
    </xf>
    <xf numFmtId="0" fontId="3" fillId="0" borderId="76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distributed" vertical="center"/>
    </xf>
    <xf numFmtId="0" fontId="3" fillId="0" borderId="50" xfId="0" applyFont="1" applyBorder="1" applyAlignment="1" applyProtection="1">
      <alignment horizontal="center" vertical="center" shrinkToFit="1"/>
    </xf>
    <xf numFmtId="0" fontId="3" fillId="0" borderId="115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4" fillId="4" borderId="9" xfId="0" applyFont="1" applyFill="1" applyBorder="1" applyAlignment="1" applyProtection="1">
      <alignment horizontal="left" vertical="top" wrapText="1" shrinkToFit="1"/>
      <protection locked="0"/>
    </xf>
    <xf numFmtId="0" fontId="4" fillId="4" borderId="0" xfId="0" applyFont="1" applyFill="1" applyBorder="1" applyAlignment="1" applyProtection="1">
      <alignment horizontal="left" vertical="top" wrapText="1" shrinkToFit="1"/>
      <protection locked="0"/>
    </xf>
    <xf numFmtId="0" fontId="4" fillId="4" borderId="11" xfId="0" applyFont="1" applyFill="1" applyBorder="1" applyAlignment="1" applyProtection="1">
      <alignment horizontal="left" vertical="top" wrapText="1" shrinkToFit="1"/>
      <protection locked="0"/>
    </xf>
    <xf numFmtId="0" fontId="4" fillId="4" borderId="4" xfId="0" applyFont="1" applyFill="1" applyBorder="1" applyAlignment="1" applyProtection="1">
      <alignment horizontal="left" vertical="top" wrapText="1" shrinkToFit="1"/>
      <protection locked="0"/>
    </xf>
    <xf numFmtId="0" fontId="4" fillId="4" borderId="6" xfId="0" applyFont="1" applyFill="1" applyBorder="1" applyAlignment="1" applyProtection="1">
      <alignment horizontal="left" vertical="top" wrapText="1" shrinkToFit="1"/>
      <protection locked="0"/>
    </xf>
    <xf numFmtId="0" fontId="4" fillId="4" borderId="20" xfId="0" applyFont="1" applyFill="1" applyBorder="1" applyAlignment="1" applyProtection="1">
      <alignment horizontal="left" vertical="top" wrapText="1" shrinkToFit="1"/>
      <protection locked="0"/>
    </xf>
    <xf numFmtId="0" fontId="6" fillId="4" borderId="106" xfId="0" applyFont="1" applyFill="1" applyBorder="1" applyAlignment="1" applyProtection="1">
      <alignment horizontal="left" vertical="center" wrapText="1" shrinkToFit="1"/>
      <protection locked="0"/>
    </xf>
    <xf numFmtId="0" fontId="6" fillId="4" borderId="103" xfId="0" applyFont="1" applyFill="1" applyBorder="1" applyAlignment="1" applyProtection="1">
      <alignment horizontal="left" vertical="center" wrapText="1" shrinkToFit="1"/>
      <protection locked="0"/>
    </xf>
    <xf numFmtId="0" fontId="6" fillId="4" borderId="96" xfId="0" applyFont="1" applyFill="1" applyBorder="1" applyAlignment="1" applyProtection="1">
      <alignment horizontal="left" vertical="center" wrapText="1" shrinkToFit="1"/>
      <protection locked="0"/>
    </xf>
    <xf numFmtId="0" fontId="6" fillId="4" borderId="23" xfId="0" applyFont="1" applyFill="1" applyBorder="1" applyAlignment="1" applyProtection="1">
      <alignment horizontal="left" vertical="center" wrapText="1" shrinkToFit="1"/>
      <protection locked="0"/>
    </xf>
    <xf numFmtId="0" fontId="6" fillId="4" borderId="24" xfId="0" applyFont="1" applyFill="1" applyBorder="1" applyAlignment="1" applyProtection="1">
      <alignment horizontal="left" vertical="center" wrapText="1" shrinkToFit="1"/>
      <protection locked="0"/>
    </xf>
    <xf numFmtId="0" fontId="6" fillId="4" borderId="15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103"/>
  <sheetViews>
    <sheetView showGridLines="0" tabSelected="1" view="pageBreakPreview" topLeftCell="B1" zoomScaleNormal="100" zoomScaleSheetLayoutView="100" workbookViewId="0">
      <selection activeCell="I5" sqref="I5:J5"/>
    </sheetView>
  </sheetViews>
  <sheetFormatPr defaultRowHeight="18"/>
  <cols>
    <col min="1" max="1" width="0" style="83" hidden="1" customWidth="1"/>
    <col min="2" max="5" width="9" style="83" customWidth="1"/>
    <col min="6" max="6" width="9.19921875" style="83" customWidth="1"/>
    <col min="7" max="9" width="8.796875" style="83"/>
    <col min="10" max="10" width="9" style="83" customWidth="1"/>
    <col min="11" max="11" width="48.69921875" style="83" customWidth="1"/>
    <col min="12" max="12" width="26.09765625" style="83" customWidth="1"/>
    <col min="13" max="16384" width="8.796875" style="83"/>
  </cols>
  <sheetData>
    <row r="1" spans="2:13" ht="19.8" thickBot="1">
      <c r="B1" s="81" t="s">
        <v>148</v>
      </c>
      <c r="C1" s="81"/>
      <c r="D1" s="81"/>
      <c r="E1" s="81"/>
      <c r="F1" s="81"/>
      <c r="G1" s="81"/>
      <c r="H1" s="82"/>
      <c r="I1" s="397" t="s">
        <v>66</v>
      </c>
      <c r="J1" s="397"/>
      <c r="K1" s="240" t="s">
        <v>410</v>
      </c>
    </row>
    <row r="2" spans="2:13" ht="19.8" thickBot="1">
      <c r="B2" s="81"/>
      <c r="C2" s="81"/>
      <c r="D2" s="81"/>
      <c r="E2" s="394" t="s">
        <v>421</v>
      </c>
      <c r="F2" s="394"/>
      <c r="G2" s="394"/>
      <c r="H2" s="82"/>
      <c r="I2" s="84" t="s">
        <v>79</v>
      </c>
      <c r="J2" s="84" t="s">
        <v>67</v>
      </c>
      <c r="K2" s="240" t="s">
        <v>411</v>
      </c>
    </row>
    <row r="3" spans="2:13" ht="18.600000000000001" thickBot="1">
      <c r="B3" s="81"/>
      <c r="C3" s="81"/>
      <c r="D3" s="81"/>
      <c r="E3" s="423" t="s">
        <v>0</v>
      </c>
      <c r="F3" s="423"/>
      <c r="G3" s="423"/>
      <c r="H3" s="82"/>
      <c r="I3" s="1"/>
      <c r="J3" s="1"/>
      <c r="K3" s="83" t="s">
        <v>423</v>
      </c>
    </row>
    <row r="4" spans="2:13" ht="15" customHeight="1">
      <c r="B4" s="79" t="s">
        <v>422</v>
      </c>
      <c r="C4" s="81"/>
      <c r="D4" s="81"/>
      <c r="E4" s="85"/>
      <c r="F4" s="85"/>
      <c r="G4" s="85"/>
      <c r="H4" s="86"/>
      <c r="I4" s="86"/>
      <c r="J4" s="86"/>
    </row>
    <row r="5" spans="2:13">
      <c r="B5" s="81"/>
      <c r="C5" s="81"/>
      <c r="D5" s="81"/>
      <c r="E5" s="81" t="s">
        <v>1</v>
      </c>
      <c r="F5" s="86"/>
      <c r="G5" s="86"/>
      <c r="H5" s="87" t="s">
        <v>420</v>
      </c>
      <c r="I5" s="408"/>
      <c r="J5" s="408"/>
      <c r="K5" s="53" t="str">
        <f>IF($I$5&lt;1,"提出日をyyyy/mm/ddでご入力ください","")</f>
        <v>提出日をyyyy/mm/ddでご入力ください</v>
      </c>
    </row>
    <row r="6" spans="2:13">
      <c r="B6" s="81" t="s">
        <v>2</v>
      </c>
      <c r="C6" s="81"/>
      <c r="D6" s="81"/>
      <c r="E6" s="81"/>
      <c r="F6" s="86"/>
      <c r="G6" s="81"/>
      <c r="H6" s="81"/>
      <c r="I6" s="81"/>
      <c r="J6" s="81"/>
    </row>
    <row r="7" spans="2:13">
      <c r="B7" s="81"/>
      <c r="C7" s="81"/>
      <c r="D7" s="81"/>
      <c r="E7" s="81"/>
      <c r="F7" s="81" t="s">
        <v>3</v>
      </c>
      <c r="G7" s="88" t="s">
        <v>4</v>
      </c>
      <c r="H7" s="409"/>
      <c r="I7" s="409"/>
      <c r="J7" s="409"/>
      <c r="K7" s="53" t="str">
        <f>IF($H$7="","施設名を入力してください","")</f>
        <v>施設名を入力してください</v>
      </c>
    </row>
    <row r="8" spans="2:13">
      <c r="B8" s="81"/>
      <c r="C8" s="81"/>
      <c r="D8" s="81"/>
      <c r="E8" s="81"/>
      <c r="F8" s="81" t="s">
        <v>5</v>
      </c>
      <c r="G8" s="85" t="s">
        <v>6</v>
      </c>
      <c r="H8" s="409"/>
      <c r="I8" s="409"/>
      <c r="J8" s="409"/>
      <c r="K8" s="53" t="str">
        <f>IF($H$8="","施設管理者の職名・氏名を入力してください","")</f>
        <v>施設管理者の職名・氏名を入力してください</v>
      </c>
    </row>
    <row r="9" spans="2:13" ht="18.600000000000001" thickBot="1">
      <c r="B9" s="81" t="s">
        <v>69</v>
      </c>
      <c r="C9" s="81"/>
      <c r="D9" s="81"/>
      <c r="E9" s="81"/>
      <c r="F9" s="81"/>
      <c r="G9" s="81"/>
      <c r="H9" s="89"/>
      <c r="I9" s="89"/>
      <c r="J9" s="89"/>
    </row>
    <row r="10" spans="2:13" ht="18.600000000000001" thickBot="1">
      <c r="B10" s="358" t="s">
        <v>7</v>
      </c>
      <c r="C10" s="359"/>
      <c r="D10" s="359"/>
      <c r="E10" s="359"/>
      <c r="F10" s="359"/>
      <c r="G10" s="5" t="s">
        <v>90</v>
      </c>
      <c r="H10" s="90" t="s">
        <v>101</v>
      </c>
      <c r="I10" s="2" t="s">
        <v>90</v>
      </c>
      <c r="J10" s="91" t="s">
        <v>102</v>
      </c>
      <c r="K10" s="53" t="str">
        <f>IF(COUNTIF($G$10:$J$10,"✔")&gt;=2,"両方に✔がついています。",IF(COUNTIF($G$10:$J$10,"✔")=1,"","管理栄養士必置指定の有無を選択してください"))</f>
        <v>管理栄養士必置指定の有無を選択してください</v>
      </c>
    </row>
    <row r="11" spans="2:13" ht="18.600000000000001" thickBot="1">
      <c r="B11" s="356" t="s">
        <v>149</v>
      </c>
      <c r="C11" s="357"/>
      <c r="D11" s="3" t="s">
        <v>90</v>
      </c>
      <c r="E11" s="92" t="s">
        <v>150</v>
      </c>
      <c r="F11" s="4" t="s">
        <v>90</v>
      </c>
      <c r="G11" s="93" t="s">
        <v>151</v>
      </c>
      <c r="H11" s="4" t="s">
        <v>90</v>
      </c>
      <c r="I11" s="93" t="s">
        <v>152</v>
      </c>
      <c r="J11" s="94"/>
      <c r="K11" s="53" t="str">
        <f>IF(COUNTIF($D$11:$J$11,"✔")&gt;=2,"複数✔が入っています",IF(COUNTIF($D$11:$J$11,"✔")=1,"","施設の種類を選択してください"))</f>
        <v>施設の種類を選択してください</v>
      </c>
    </row>
    <row r="12" spans="2:13" ht="25.95" customHeight="1" thickBot="1">
      <c r="B12" s="331" t="s">
        <v>8</v>
      </c>
      <c r="C12" s="332"/>
      <c r="D12" s="318"/>
      <c r="E12" s="318"/>
      <c r="F12" s="318"/>
      <c r="G12" s="332" t="s">
        <v>9</v>
      </c>
      <c r="H12" s="332"/>
      <c r="I12" s="318"/>
      <c r="J12" s="416"/>
      <c r="K12" s="53" t="str">
        <f>IF($D$12="","施設の名称を入力してください","")</f>
        <v>施設の名称を入力してください</v>
      </c>
      <c r="L12" s="53" t="str">
        <f>IF($I$12="","設置者氏名を入力してください","")</f>
        <v>設置者氏名を入力してください</v>
      </c>
    </row>
    <row r="13" spans="2:13" ht="19.95" customHeight="1">
      <c r="B13" s="321" t="s">
        <v>10</v>
      </c>
      <c r="C13" s="322"/>
      <c r="D13" s="325"/>
      <c r="E13" s="325"/>
      <c r="F13" s="326"/>
      <c r="G13" s="351" t="s">
        <v>11</v>
      </c>
      <c r="H13" s="351"/>
      <c r="I13" s="410"/>
      <c r="J13" s="411"/>
      <c r="K13" s="53" t="str">
        <f>IF($D$13="","施設の所在地を入力してください","")</f>
        <v>施設の所在地を入力してください</v>
      </c>
      <c r="L13" s="53" t="str">
        <f>IF($I$13="","電話番号を入力してください","")</f>
        <v>電話番号を入力してください</v>
      </c>
    </row>
    <row r="14" spans="2:13" ht="19.95" customHeight="1" thickBot="1">
      <c r="B14" s="323"/>
      <c r="C14" s="324"/>
      <c r="D14" s="327"/>
      <c r="E14" s="327"/>
      <c r="F14" s="328"/>
      <c r="G14" s="324" t="s">
        <v>64</v>
      </c>
      <c r="H14" s="352"/>
      <c r="I14" s="412"/>
      <c r="J14" s="413"/>
      <c r="K14" s="53" t="str">
        <f>IF($I$14="","ＦＡＸを入力してください","")</f>
        <v>ＦＡＸを入力してください</v>
      </c>
    </row>
    <row r="15" spans="2:13" ht="29.4" customHeight="1" thickBot="1">
      <c r="B15" s="329" t="s">
        <v>12</v>
      </c>
      <c r="C15" s="330"/>
      <c r="D15" s="95" t="s">
        <v>70</v>
      </c>
      <c r="E15" s="398"/>
      <c r="F15" s="399"/>
      <c r="G15" s="96" t="s">
        <v>71</v>
      </c>
      <c r="H15" s="54"/>
      <c r="I15" s="97" t="s">
        <v>73</v>
      </c>
      <c r="J15" s="55"/>
      <c r="K15" s="53" t="str">
        <f>IF($E$15="","部門の責任者の所属部署を入力してください","")</f>
        <v>部門の責任者の所属部署を入力してください</v>
      </c>
      <c r="L15" s="53" t="str">
        <f>IF($H$15="","責任者の職名を入力してください","")</f>
        <v>責任者の職名を入力してください</v>
      </c>
      <c r="M15" s="53" t="str">
        <f>IF($J$15="","責任者氏名を入力してください","")</f>
        <v>責任者氏名を入力してください</v>
      </c>
    </row>
    <row r="16" spans="2:13" ht="25.5" customHeight="1" thickBot="1">
      <c r="B16" s="323" t="s">
        <v>13</v>
      </c>
      <c r="C16" s="324"/>
      <c r="D16" s="98" t="s">
        <v>72</v>
      </c>
      <c r="E16" s="327"/>
      <c r="F16" s="328"/>
      <c r="G16" s="99" t="s">
        <v>71</v>
      </c>
      <c r="H16" s="80"/>
      <c r="I16" s="100" t="s">
        <v>73</v>
      </c>
      <c r="J16" s="56"/>
      <c r="K16" s="53" t="str">
        <f>IF($E$16="","報告書作成者の所属部署を入力してください","")</f>
        <v>報告書作成者の所属部署を入力してください</v>
      </c>
      <c r="L16" s="53" t="str">
        <f>IF($H$16="","報告者職名を入力してください","")</f>
        <v>報告者職名を入力してください</v>
      </c>
      <c r="M16" s="53" t="str">
        <f>IF($J$16="","報告者氏名を入力してください","")</f>
        <v>報告者氏名を入力してください</v>
      </c>
    </row>
    <row r="17" spans="1:14" ht="18.600000000000001" thickBot="1">
      <c r="B17" s="331" t="s">
        <v>14</v>
      </c>
      <c r="C17" s="332"/>
      <c r="D17" s="5" t="s">
        <v>90</v>
      </c>
      <c r="E17" s="101" t="s">
        <v>87</v>
      </c>
      <c r="F17" s="5" t="s">
        <v>90</v>
      </c>
      <c r="G17" s="102" t="s">
        <v>88</v>
      </c>
      <c r="H17" s="5" t="s">
        <v>90</v>
      </c>
      <c r="I17" s="92" t="s">
        <v>89</v>
      </c>
      <c r="J17" s="37"/>
      <c r="K17" s="53" t="str">
        <f>IF(COUNTIF($D$17:$H$17,"✔")&gt;=2,"複数✔が入っています",IF(COUNTIF($D$17:$H$17,"✔")=1,"","直営・委託・その他のいずれかを選択してください"))</f>
        <v>直営・委託・その他のいずれかを選択してください</v>
      </c>
      <c r="L17" s="57" t="str">
        <f>IF(AND($H$17="✔",$J$17=""),"「その他」の右側のセルに形態を入力してください。(例)一部委託","")</f>
        <v/>
      </c>
    </row>
    <row r="18" spans="1:14">
      <c r="B18" s="360" t="s">
        <v>15</v>
      </c>
      <c r="C18" s="103" t="s">
        <v>16</v>
      </c>
      <c r="D18" s="363"/>
      <c r="E18" s="363"/>
      <c r="F18" s="363"/>
      <c r="G18" s="363"/>
      <c r="H18" s="363"/>
      <c r="I18" s="363"/>
      <c r="J18" s="364"/>
      <c r="K18" s="53" t="str">
        <f>IF($F$17&lt;&gt;"✔","",IF($D$18="","名称を入力してください",""))</f>
        <v/>
      </c>
      <c r="L18" s="53"/>
    </row>
    <row r="19" spans="1:14">
      <c r="B19" s="361"/>
      <c r="C19" s="104" t="s">
        <v>17</v>
      </c>
      <c r="D19" s="400"/>
      <c r="E19" s="325"/>
      <c r="F19" s="325"/>
      <c r="G19" s="325"/>
      <c r="H19" s="105" t="s">
        <v>166</v>
      </c>
      <c r="I19" s="401"/>
      <c r="J19" s="402"/>
      <c r="K19" s="53" t="str">
        <f>IF($F$17&lt;&gt;"✔","",IF($D$19="","所在地を入力してください",""))</f>
        <v/>
      </c>
      <c r="L19" s="53" t="str">
        <f>IF($F$17&lt;&gt;"✔","",IF($I$19="","電話番号を入力してください",""))</f>
        <v/>
      </c>
    </row>
    <row r="20" spans="1:14" ht="18" customHeight="1" thickBot="1">
      <c r="B20" s="362"/>
      <c r="C20" s="106" t="s">
        <v>18</v>
      </c>
      <c r="D20" s="365"/>
      <c r="E20" s="365"/>
      <c r="F20" s="365"/>
      <c r="G20" s="365"/>
      <c r="H20" s="365"/>
      <c r="I20" s="365"/>
      <c r="J20" s="366"/>
      <c r="K20" s="53" t="str">
        <f>IF(F17&lt;&gt;"✔","",IF($D$20="","代表者氏名を入力してください",""))</f>
        <v/>
      </c>
      <c r="L20" s="53"/>
    </row>
    <row r="21" spans="1:14" ht="16.05" customHeight="1">
      <c r="B21" s="353" t="s">
        <v>19</v>
      </c>
      <c r="C21" s="354"/>
      <c r="D21" s="6" t="s">
        <v>90</v>
      </c>
      <c r="E21" s="107" t="s">
        <v>91</v>
      </c>
      <c r="F21" s="8" t="s">
        <v>90</v>
      </c>
      <c r="G21" s="107" t="s">
        <v>92</v>
      </c>
      <c r="H21" s="8" t="s">
        <v>90</v>
      </c>
      <c r="I21" s="108" t="s">
        <v>93</v>
      </c>
      <c r="J21" s="109"/>
      <c r="K21" s="53" t="str">
        <f>IF(F17&lt;&gt;"✔","",IF(COUNTIF($D$21:$H$23,"✔")&gt;=1,"入力有・委託内容が複数ある場合は全ての内容を選択してください","委託内容を全て選択してくだい"))</f>
        <v/>
      </c>
    </row>
    <row r="22" spans="1:14" ht="16.05" customHeight="1">
      <c r="B22" s="321"/>
      <c r="C22" s="322"/>
      <c r="D22" s="7" t="s">
        <v>90</v>
      </c>
      <c r="E22" s="110" t="s">
        <v>94</v>
      </c>
      <c r="F22" s="9" t="s">
        <v>90</v>
      </c>
      <c r="G22" s="110" t="s">
        <v>95</v>
      </c>
      <c r="H22" s="9" t="s">
        <v>90</v>
      </c>
      <c r="I22" s="111" t="s">
        <v>96</v>
      </c>
      <c r="J22" s="112"/>
      <c r="K22" s="53"/>
    </row>
    <row r="23" spans="1:14" ht="16.05" customHeight="1" thickBot="1">
      <c r="B23" s="323"/>
      <c r="C23" s="324"/>
      <c r="D23" s="3"/>
      <c r="E23" s="113" t="s">
        <v>97</v>
      </c>
      <c r="F23" s="3"/>
      <c r="G23" s="113" t="s">
        <v>98</v>
      </c>
      <c r="H23" s="3"/>
      <c r="I23" s="114" t="s">
        <v>89</v>
      </c>
      <c r="J23" s="10"/>
      <c r="K23" s="53" t="str">
        <f>IF(AND($H$23="✔",$J$23=""),"「その他」の右側のセルに委託内容を入力してください","")</f>
        <v/>
      </c>
    </row>
    <row r="24" spans="1:14" ht="16.05" customHeight="1">
      <c r="B24" s="309" t="s">
        <v>37</v>
      </c>
      <c r="C24" s="310"/>
      <c r="D24" s="403" t="s">
        <v>20</v>
      </c>
      <c r="E24" s="404"/>
      <c r="F24" s="404"/>
      <c r="G24" s="404"/>
      <c r="H24" s="404"/>
      <c r="I24" s="404"/>
      <c r="J24" s="405"/>
      <c r="K24" s="53" t="str">
        <f>IF(COUNTIF($B$26:$B$27,"✔")&gt;=2,"両方に✔がついています。",IF(COUNTIF($B$26:$B$27,"✔")=1,"","栄養管理における理念・方針・目標の有無を選択してください"))</f>
        <v>栄養管理における理念・方針・目標の有無を選択してください</v>
      </c>
    </row>
    <row r="25" spans="1:14" ht="16.05" customHeight="1">
      <c r="B25" s="311"/>
      <c r="C25" s="312"/>
      <c r="D25" s="430"/>
      <c r="E25" s="431"/>
      <c r="F25" s="431"/>
      <c r="G25" s="431"/>
      <c r="H25" s="431"/>
      <c r="I25" s="431"/>
      <c r="J25" s="432"/>
      <c r="K25" s="53" t="str">
        <f>IF(AND($B$26="✔",$D$25=""),"内容を記入ください","")</f>
        <v/>
      </c>
    </row>
    <row r="26" spans="1:14" ht="15.6" customHeight="1">
      <c r="B26" s="11" t="s">
        <v>90</v>
      </c>
      <c r="C26" s="115" t="s">
        <v>99</v>
      </c>
      <c r="D26" s="433"/>
      <c r="E26" s="434"/>
      <c r="F26" s="434"/>
      <c r="G26" s="434"/>
      <c r="H26" s="434"/>
      <c r="I26" s="434"/>
      <c r="J26" s="435"/>
      <c r="K26" s="53"/>
    </row>
    <row r="27" spans="1:14" ht="15.6" customHeight="1" thickBot="1">
      <c r="A27" s="116"/>
      <c r="B27" s="12" t="s">
        <v>90</v>
      </c>
      <c r="C27" s="117" t="s">
        <v>100</v>
      </c>
      <c r="D27" s="355" t="s">
        <v>103</v>
      </c>
      <c r="E27" s="355"/>
      <c r="F27" s="13" t="s">
        <v>90</v>
      </c>
      <c r="G27" s="118" t="s">
        <v>99</v>
      </c>
      <c r="H27" s="14" t="s">
        <v>90</v>
      </c>
      <c r="I27" s="119" t="s">
        <v>100</v>
      </c>
      <c r="J27" s="120"/>
      <c r="K27" s="53" t="str">
        <f>IF(B26&lt;&gt;"✔","",IF(COUNTIF($F$27:$H$27,"✔")&gt;=2,"両方に✔がついています。",IF(COUNTIF($F$27:$H$27,"✔")=1,"","施設内での共有の有無を選択してください")))</f>
        <v/>
      </c>
    </row>
    <row r="28" spans="1:14" ht="16.05" customHeight="1">
      <c r="A28" s="121"/>
      <c r="B28" s="309" t="s">
        <v>38</v>
      </c>
      <c r="C28" s="310"/>
      <c r="D28" s="122" t="s">
        <v>74</v>
      </c>
      <c r="E28" s="38"/>
      <c r="F28" s="58" t="s">
        <v>412</v>
      </c>
      <c r="G28" s="41"/>
      <c r="H28" s="59" t="s">
        <v>413</v>
      </c>
      <c r="I28" s="58"/>
      <c r="J28" s="123"/>
      <c r="K28" s="53" t="str">
        <f>IF(COUNTIF($B$31:$B$32,"✔")&gt;=2,"両方に✔がついています。",IF(COUNTIF($B$31:$B$32,"✔")=1,"","栄養管理等について検討する会議の有無を選択してください"))</f>
        <v>栄養管理等について検討する会議の有無を選択してください</v>
      </c>
      <c r="L28" s="53" t="str">
        <f>IF(AND($B$31="✔",$E$28=""),"回数を記入ください","")</f>
        <v/>
      </c>
      <c r="M28" s="53" t="str">
        <f>IF(AND($B$31="✔",$G$28=""),"単位を選択ください","")</f>
        <v/>
      </c>
    </row>
    <row r="29" spans="1:14" ht="16.05" customHeight="1">
      <c r="A29" s="121"/>
      <c r="B29" s="311"/>
      <c r="C29" s="312"/>
      <c r="D29" s="315" t="s">
        <v>167</v>
      </c>
      <c r="E29" s="15" t="s">
        <v>90</v>
      </c>
      <c r="F29" s="124" t="s">
        <v>104</v>
      </c>
      <c r="G29" s="18" t="s">
        <v>90</v>
      </c>
      <c r="H29" s="124" t="s">
        <v>22</v>
      </c>
      <c r="I29" s="18" t="s">
        <v>90</v>
      </c>
      <c r="J29" s="125" t="s">
        <v>23</v>
      </c>
      <c r="K29" s="53" t="str">
        <f>IF($B$31&lt;&gt;"✔","",IF(COUNTIF($E$29:$I$31,"✔")&gt;=1,"入力有・構成員が複数ある場合は全てを選択してください","構成員を全て選択してください"))</f>
        <v/>
      </c>
      <c r="N29" s="126"/>
    </row>
    <row r="30" spans="1:14" ht="16.05" customHeight="1">
      <c r="A30" s="116"/>
      <c r="B30" s="313"/>
      <c r="C30" s="314"/>
      <c r="D30" s="316"/>
      <c r="E30" s="17" t="s">
        <v>90</v>
      </c>
      <c r="F30" s="127" t="s">
        <v>24</v>
      </c>
      <c r="G30" s="9" t="s">
        <v>90</v>
      </c>
      <c r="H30" s="127" t="s">
        <v>105</v>
      </c>
      <c r="I30" s="9" t="s">
        <v>90</v>
      </c>
      <c r="J30" s="112" t="s">
        <v>106</v>
      </c>
      <c r="K30" s="53"/>
    </row>
    <row r="31" spans="1:14" ht="15.6" customHeight="1">
      <c r="A31" s="116"/>
      <c r="B31" s="11" t="s">
        <v>90</v>
      </c>
      <c r="C31" s="115" t="s">
        <v>99</v>
      </c>
      <c r="D31" s="316"/>
      <c r="E31" s="17" t="s">
        <v>90</v>
      </c>
      <c r="F31" s="127" t="s">
        <v>107</v>
      </c>
      <c r="G31" s="17"/>
      <c r="H31" s="128" t="s">
        <v>25</v>
      </c>
      <c r="I31" s="19"/>
      <c r="J31" s="129"/>
      <c r="K31" s="53" t="str">
        <f>IF(AND($G$31="✔",$I$31=""),"「その他」の右側のセルに構成員を入力してください","")</f>
        <v/>
      </c>
    </row>
    <row r="32" spans="1:14" ht="15.6" customHeight="1" thickBot="1">
      <c r="A32" s="116"/>
      <c r="B32" s="16" t="s">
        <v>90</v>
      </c>
      <c r="C32" s="130" t="s">
        <v>100</v>
      </c>
      <c r="D32" s="317"/>
      <c r="E32" s="131"/>
      <c r="F32" s="132"/>
      <c r="G32" s="133"/>
      <c r="H32" s="134" t="s">
        <v>169</v>
      </c>
      <c r="I32" s="39"/>
      <c r="J32" s="135" t="s">
        <v>170</v>
      </c>
      <c r="K32" s="53" t="str">
        <f>IF(AND($B$31="✔",$I$32=""),"人数を入力ください","")</f>
        <v/>
      </c>
    </row>
    <row r="33" spans="1:12" ht="16.05" customHeight="1">
      <c r="A33" s="116"/>
      <c r="B33" s="353" t="s">
        <v>171</v>
      </c>
      <c r="C33" s="354"/>
      <c r="D33" s="424" t="s">
        <v>165</v>
      </c>
      <c r="E33" s="425"/>
      <c r="F33" s="20"/>
      <c r="G33" s="136" t="s">
        <v>101</v>
      </c>
      <c r="H33" s="137" t="s">
        <v>108</v>
      </c>
      <c r="I33" s="414"/>
      <c r="J33" s="415"/>
      <c r="K33" s="53" t="str">
        <f>IF(COUNTIF($F$33:$F$34,"✔")&gt;=2,"両方に✔がついています。",IF(COUNTIF($F$33:$F$34,"✔")=1,"","他施設との重複の有無を選択してください"))</f>
        <v>他施設との重複の有無を選択してください</v>
      </c>
      <c r="L33" s="53" t="str">
        <f>IF(AND($F$33="✔",$I$33=""),"重複する施設名を記入ください","")</f>
        <v/>
      </c>
    </row>
    <row r="34" spans="1:12" ht="16.05" customHeight="1">
      <c r="A34" s="116"/>
      <c r="B34" s="321"/>
      <c r="C34" s="322"/>
      <c r="D34" s="426"/>
      <c r="E34" s="427"/>
      <c r="F34" s="60" t="s">
        <v>90</v>
      </c>
      <c r="G34" s="138" t="s">
        <v>102</v>
      </c>
      <c r="H34" s="139"/>
      <c r="I34" s="139"/>
      <c r="J34" s="140"/>
    </row>
    <row r="35" spans="1:12" ht="16.05" customHeight="1">
      <c r="A35" s="116"/>
      <c r="B35" s="321"/>
      <c r="C35" s="322"/>
      <c r="D35" s="373" t="s">
        <v>21</v>
      </c>
      <c r="E35" s="374"/>
      <c r="F35" s="141" t="s">
        <v>22</v>
      </c>
      <c r="G35" s="142" t="s">
        <v>23</v>
      </c>
      <c r="H35" s="142" t="s">
        <v>24</v>
      </c>
      <c r="I35" s="142" t="s">
        <v>25</v>
      </c>
      <c r="J35" s="143" t="s">
        <v>26</v>
      </c>
    </row>
    <row r="36" spans="1:12" ht="16.05" customHeight="1">
      <c r="A36" s="116"/>
      <c r="B36" s="321"/>
      <c r="C36" s="322"/>
      <c r="D36" s="375" t="s">
        <v>27</v>
      </c>
      <c r="E36" s="144" t="s">
        <v>28</v>
      </c>
      <c r="F36" s="61"/>
      <c r="G36" s="61"/>
      <c r="H36" s="62"/>
      <c r="I36" s="61"/>
      <c r="J36" s="63" t="str">
        <f>IF(SUM(F36:I36)&lt;&gt;0,SUM(F36:I36),"")</f>
        <v/>
      </c>
      <c r="K36" s="53" t="str">
        <f>IF(COUNTA($F$36:$I$39)&gt;=1,"入力有・各区分の人数を入力してください","給食従事職員の人数を入力してください")</f>
        <v>給食従事職員の人数を入力してください</v>
      </c>
    </row>
    <row r="37" spans="1:12" ht="16.05" customHeight="1">
      <c r="A37" s="116"/>
      <c r="B37" s="321"/>
      <c r="C37" s="322"/>
      <c r="D37" s="376"/>
      <c r="E37" s="105" t="s">
        <v>29</v>
      </c>
      <c r="F37" s="64"/>
      <c r="G37" s="61"/>
      <c r="H37" s="61"/>
      <c r="I37" s="61"/>
      <c r="J37" s="65" t="str">
        <f t="shared" ref="J37:J39" si="0">IF(SUM(F37:I37)&lt;&gt;0,SUM(F37:I37),"")</f>
        <v/>
      </c>
    </row>
    <row r="38" spans="1:12" ht="16.05" customHeight="1">
      <c r="A38" s="116"/>
      <c r="B38" s="321"/>
      <c r="C38" s="322"/>
      <c r="D38" s="377" t="s">
        <v>30</v>
      </c>
      <c r="E38" s="105" t="s">
        <v>28</v>
      </c>
      <c r="F38" s="64"/>
      <c r="G38" s="61"/>
      <c r="H38" s="61"/>
      <c r="I38" s="61"/>
      <c r="J38" s="65" t="str">
        <f t="shared" si="0"/>
        <v/>
      </c>
    </row>
    <row r="39" spans="1:12" ht="16.05" customHeight="1" thickBot="1">
      <c r="A39" s="116"/>
      <c r="B39" s="323"/>
      <c r="C39" s="324"/>
      <c r="D39" s="378"/>
      <c r="E39" s="145" t="s">
        <v>29</v>
      </c>
      <c r="F39" s="66"/>
      <c r="G39" s="67"/>
      <c r="H39" s="67"/>
      <c r="I39" s="67"/>
      <c r="J39" s="68" t="str">
        <f t="shared" si="0"/>
        <v/>
      </c>
    </row>
    <row r="40" spans="1:12" ht="18" customHeight="1">
      <c r="A40" s="116"/>
      <c r="B40" s="309" t="s">
        <v>39</v>
      </c>
      <c r="C40" s="379"/>
      <c r="D40" s="146" t="s">
        <v>153</v>
      </c>
      <c r="E40" s="367" t="s">
        <v>31</v>
      </c>
      <c r="F40" s="428" t="s">
        <v>32</v>
      </c>
      <c r="G40" s="367" t="s">
        <v>33</v>
      </c>
      <c r="H40" s="147" t="s">
        <v>25</v>
      </c>
      <c r="I40" s="147" t="s">
        <v>25</v>
      </c>
      <c r="J40" s="406" t="s">
        <v>26</v>
      </c>
      <c r="K40" s="53" t="str">
        <f>IF(COUNTA($E$42:$I$47)&gt;=1,"入力有・各区分の平均給食数を入力してください","１日あたりの平均給食数を入力してください")</f>
        <v>１日あたりの平均給食数を入力してください</v>
      </c>
    </row>
    <row r="41" spans="1:12">
      <c r="A41" s="116"/>
      <c r="B41" s="311"/>
      <c r="C41" s="380"/>
      <c r="D41" s="148" t="s">
        <v>154</v>
      </c>
      <c r="E41" s="368"/>
      <c r="F41" s="429"/>
      <c r="G41" s="368"/>
      <c r="H41" s="40"/>
      <c r="I41" s="40"/>
      <c r="J41" s="407"/>
      <c r="K41" s="53" t="str">
        <f>IF(COUNTA($H$41:$I$41)=0,"該当がある場合はその他の下側のセルに区分を入力ください（例：おやつ）",IF(COUNTA($H$41:$I$41)=2,"","入力有・複数該当がある場合は全ての区分を入力ください"))</f>
        <v>該当がある場合はその他の下側のセルに区分を入力ください（例：おやつ）</v>
      </c>
    </row>
    <row r="42" spans="1:12">
      <c r="A42" s="116"/>
      <c r="B42" s="311"/>
      <c r="C42" s="380"/>
      <c r="D42" s="71"/>
      <c r="E42" s="62"/>
      <c r="F42" s="62"/>
      <c r="G42" s="62"/>
      <c r="H42" s="62"/>
      <c r="I42" s="62"/>
      <c r="J42" s="70" t="str">
        <f>IF(SUM(E42:I42)&lt;&gt;0,SUM(E42:I42),"")</f>
        <v/>
      </c>
      <c r="K42" s="53" t="str">
        <f>IF(ISBLANK($D$42),"該当がある場合は、区分を入力してください","")</f>
        <v>該当がある場合は、区分を入力してください</v>
      </c>
    </row>
    <row r="43" spans="1:12">
      <c r="A43" s="116"/>
      <c r="B43" s="311"/>
      <c r="C43" s="380"/>
      <c r="D43" s="43"/>
      <c r="E43" s="149"/>
      <c r="F43" s="150"/>
      <c r="G43" s="149"/>
      <c r="H43" s="151"/>
      <c r="I43" s="151"/>
      <c r="J43" s="152"/>
      <c r="K43" s="53" t="str">
        <f>IF(ISBLANK($D$43),"該当がある場合は、上区分の定員を入力ください","")</f>
        <v>該当がある場合は、上区分の定員を入力ください</v>
      </c>
    </row>
    <row r="44" spans="1:12">
      <c r="A44" s="116"/>
      <c r="B44" s="311"/>
      <c r="C44" s="380"/>
      <c r="D44" s="71"/>
      <c r="E44" s="62"/>
      <c r="F44" s="62"/>
      <c r="G44" s="62"/>
      <c r="H44" s="62"/>
      <c r="I44" s="62"/>
      <c r="J44" s="70" t="str">
        <f>IF(SUM(E44:I44)&lt;&gt;0,SUM(E44:I44),"")</f>
        <v/>
      </c>
      <c r="K44" s="53" t="str">
        <f>IF(ISBLANK($D$44),"該当がある場合は、区分を入力してください","")</f>
        <v>該当がある場合は、区分を入力してください</v>
      </c>
    </row>
    <row r="45" spans="1:12">
      <c r="A45" s="116"/>
      <c r="B45" s="311"/>
      <c r="C45" s="380"/>
      <c r="D45" s="44"/>
      <c r="E45" s="149"/>
      <c r="F45" s="150"/>
      <c r="G45" s="149"/>
      <c r="H45" s="151"/>
      <c r="I45" s="151"/>
      <c r="J45" s="152"/>
      <c r="K45" s="53" t="str">
        <f>IF(ISBLANK($D$45),"該当がある場合は、上区分の定員を入力ください","")</f>
        <v>該当がある場合は、上区分の定員を入力ください</v>
      </c>
    </row>
    <row r="46" spans="1:12" ht="18" customHeight="1">
      <c r="A46" s="116"/>
      <c r="B46" s="311"/>
      <c r="C46" s="380"/>
      <c r="D46" s="153" t="s">
        <v>34</v>
      </c>
      <c r="E46" s="62"/>
      <c r="F46" s="62"/>
      <c r="G46" s="62"/>
      <c r="H46" s="62"/>
      <c r="I46" s="62"/>
      <c r="J46" s="70" t="str">
        <f>IF(SUM(E46:I46)&lt;&gt;0,SUM(E46:I46),"")</f>
        <v/>
      </c>
    </row>
    <row r="47" spans="1:12" ht="18" customHeight="1">
      <c r="A47" s="116"/>
      <c r="B47" s="311"/>
      <c r="C47" s="380"/>
      <c r="D47" s="154"/>
      <c r="E47" s="149"/>
      <c r="F47" s="150"/>
      <c r="G47" s="149"/>
      <c r="H47" s="151"/>
      <c r="I47" s="151"/>
      <c r="J47" s="152"/>
    </row>
    <row r="48" spans="1:12" ht="18" customHeight="1">
      <c r="A48" s="116"/>
      <c r="B48" s="311"/>
      <c r="C48" s="380"/>
      <c r="D48" s="155" t="s">
        <v>26</v>
      </c>
      <c r="E48" s="69" t="str">
        <f>IF(SUM(E42:E47)&lt;&gt;0,SUM(E42:E47),"")</f>
        <v/>
      </c>
      <c r="F48" s="69" t="str">
        <f t="shared" ref="F48:I48" si="1">IF(SUM(F42:F47)&lt;&gt;0,SUM(F42:F47),"")</f>
        <v/>
      </c>
      <c r="G48" s="69" t="str">
        <f t="shared" si="1"/>
        <v/>
      </c>
      <c r="H48" s="69" t="str">
        <f t="shared" si="1"/>
        <v/>
      </c>
      <c r="I48" s="69" t="str">
        <f t="shared" si="1"/>
        <v/>
      </c>
      <c r="J48" s="70" t="str">
        <f>IF(SUM(E48:I48)&lt;&gt;0,SUM(E48:I48),"")</f>
        <v/>
      </c>
    </row>
    <row r="49" spans="1:20" ht="18.600000000000001" thickBot="1">
      <c r="A49" s="116"/>
      <c r="B49" s="381"/>
      <c r="C49" s="382"/>
      <c r="D49" s="156" t="str">
        <f>IF(SUM(D43+D45)&lt;&gt;0,SUM(D43+D45),"")</f>
        <v/>
      </c>
      <c r="E49" s="157"/>
      <c r="F49" s="158"/>
      <c r="G49" s="157"/>
      <c r="H49" s="157"/>
      <c r="I49" s="157"/>
      <c r="J49" s="159"/>
      <c r="K49" s="126"/>
      <c r="T49" s="126"/>
    </row>
    <row r="50" spans="1:20">
      <c r="A50" s="116"/>
      <c r="B50" s="360" t="s">
        <v>35</v>
      </c>
      <c r="C50" s="369"/>
      <c r="D50" s="160" t="s">
        <v>155</v>
      </c>
      <c r="E50" s="21" t="s">
        <v>90</v>
      </c>
      <c r="F50" s="161" t="s">
        <v>101</v>
      </c>
      <c r="G50" s="8" t="s">
        <v>90</v>
      </c>
      <c r="H50" s="162" t="s">
        <v>102</v>
      </c>
      <c r="I50" s="333" t="s">
        <v>109</v>
      </c>
      <c r="J50" s="334"/>
      <c r="K50" s="53" t="str">
        <f>IF(COUNTIF($E$50:$G$50,"✔")&gt;=2,"両方に✔がついています。",IF(COUNTIF($E$50:$G$50,"✔")=1,"","離乳食の有無を選択してください"))</f>
        <v>離乳食の有無を選択してください</v>
      </c>
    </row>
    <row r="51" spans="1:20">
      <c r="A51" s="116"/>
      <c r="B51" s="370"/>
      <c r="C51" s="371"/>
      <c r="D51" s="163" t="s">
        <v>156</v>
      </c>
      <c r="E51" s="22"/>
      <c r="F51" s="164" t="s">
        <v>101</v>
      </c>
      <c r="G51" s="9"/>
      <c r="H51" s="165" t="s">
        <v>102</v>
      </c>
      <c r="I51" s="417"/>
      <c r="J51" s="418"/>
      <c r="K51" s="53" t="str">
        <f>IF(COUNTIF($E$51:$G$51,"✔")&gt;=2,"両方に✔がついています。",IF(COUNTIF($E$51:$G$51,"✔")=1,"","夕食給食の有無を選択してください"))</f>
        <v>夕食給食の有無を選択してください</v>
      </c>
      <c r="L51" s="126"/>
    </row>
    <row r="52" spans="1:20" ht="18.600000000000001" thickBot="1">
      <c r="A52" s="116"/>
      <c r="B52" s="362"/>
      <c r="C52" s="372"/>
      <c r="D52" s="166" t="s">
        <v>36</v>
      </c>
      <c r="E52" s="23"/>
      <c r="F52" s="167" t="s">
        <v>101</v>
      </c>
      <c r="G52" s="3" t="s">
        <v>90</v>
      </c>
      <c r="H52" s="168" t="s">
        <v>102</v>
      </c>
      <c r="I52" s="419"/>
      <c r="J52" s="420"/>
      <c r="K52" s="53" t="str">
        <f>IF(COUNTIF($E$52:$G$52,"✔")&gt;=2,"両方に✔がついています。",IF(COUNTIF($E$52:$G$52,"✔")=1,"","アレルギー対応食の有無を選択してください"))</f>
        <v>アレルギー対応食の有無を選択してください</v>
      </c>
      <c r="L52" s="53" t="str">
        <f>IF(AND($E$52="✔",$I$51=""),"主なアレルギー対応食品を入力してください","")</f>
        <v/>
      </c>
    </row>
    <row r="53" spans="1:20" ht="15" customHeight="1">
      <c r="A53" s="116"/>
      <c r="B53" s="248" t="s">
        <v>118</v>
      </c>
      <c r="C53" s="249"/>
      <c r="D53" s="421" t="s">
        <v>168</v>
      </c>
      <c r="E53" s="8" t="s">
        <v>90</v>
      </c>
      <c r="F53" s="169" t="s">
        <v>110</v>
      </c>
      <c r="G53" s="8" t="s">
        <v>90</v>
      </c>
      <c r="H53" s="169" t="s">
        <v>111</v>
      </c>
      <c r="I53" s="8" t="s">
        <v>90</v>
      </c>
      <c r="J53" s="170" t="s">
        <v>112</v>
      </c>
      <c r="K53" s="53" t="str">
        <f>IF(COUNTIF($B$57:$B$58,"✔")&gt;=2,"両方に✔がついています。",IF(COUNTIF($B$57:$B$58,"✔")=1,"","対象者の把握の有無を選択してください"))</f>
        <v>対象者の把握の有無を選択してください</v>
      </c>
      <c r="L53" s="126"/>
    </row>
    <row r="54" spans="1:20" ht="15" customHeight="1">
      <c r="A54" s="116"/>
      <c r="B54" s="272"/>
      <c r="C54" s="273"/>
      <c r="D54" s="422"/>
      <c r="E54" s="9" t="s">
        <v>90</v>
      </c>
      <c r="F54" s="171" t="s">
        <v>113</v>
      </c>
      <c r="G54" s="9" t="s">
        <v>90</v>
      </c>
      <c r="H54" s="110" t="s">
        <v>115</v>
      </c>
      <c r="I54" s="9" t="s">
        <v>90</v>
      </c>
      <c r="J54" s="172" t="s">
        <v>114</v>
      </c>
      <c r="K54" s="53" t="str">
        <f>IF($B$57&lt;&gt;"✔","",IF(COUNTIF($E$53:$I$56,"✔")&gt;=1,"入力有・把握内容が複数ある場合は全ての把握内容を選択してください","把握内容を全て選択してください"))</f>
        <v/>
      </c>
      <c r="L54" s="126"/>
    </row>
    <row r="55" spans="1:20" ht="15" customHeight="1">
      <c r="A55" s="116"/>
      <c r="B55" s="272"/>
      <c r="C55" s="273"/>
      <c r="D55" s="422"/>
      <c r="E55" s="9" t="s">
        <v>90</v>
      </c>
      <c r="F55" s="110" t="s">
        <v>116</v>
      </c>
      <c r="G55" s="9" t="s">
        <v>90</v>
      </c>
      <c r="H55" s="110" t="s">
        <v>160</v>
      </c>
      <c r="I55" s="25" t="s">
        <v>90</v>
      </c>
      <c r="J55" s="173" t="s">
        <v>157</v>
      </c>
      <c r="L55" s="126"/>
    </row>
    <row r="56" spans="1:20" ht="15" customHeight="1">
      <c r="A56" s="116"/>
      <c r="B56" s="250"/>
      <c r="C56" s="251"/>
      <c r="D56" s="338"/>
      <c r="E56" s="24" t="s">
        <v>90</v>
      </c>
      <c r="F56" s="174" t="s">
        <v>117</v>
      </c>
      <c r="G56" s="24" t="s">
        <v>90</v>
      </c>
      <c r="H56" s="175" t="s">
        <v>25</v>
      </c>
      <c r="I56" s="267"/>
      <c r="J56" s="268"/>
      <c r="K56" s="53" t="str">
        <f>IF(AND($G$56="✔",$I$56=""),"「その他」の右側のセルに把握内容を記入ください","")</f>
        <v/>
      </c>
      <c r="L56" s="176"/>
    </row>
    <row r="57" spans="1:20" ht="15.6" customHeight="1">
      <c r="A57" s="116"/>
      <c r="B57" s="26" t="s">
        <v>90</v>
      </c>
      <c r="C57" s="177" t="s">
        <v>99</v>
      </c>
      <c r="D57" s="335" t="s">
        <v>143</v>
      </c>
      <c r="E57" s="336"/>
      <c r="F57" s="392" t="s">
        <v>173</v>
      </c>
      <c r="G57" s="393"/>
      <c r="H57" s="242">
        <v>31229</v>
      </c>
      <c r="I57" s="242"/>
      <c r="J57" s="112"/>
      <c r="K57" s="53" t="str">
        <f>IF($B$57&lt;&gt;"✔","",IF($E$55&lt;&gt;"✔","",IF($H$57="","yyyy/mmで入力ください。","入力有・入力内容が（○年○月）になっているかご確認ください。")))</f>
        <v/>
      </c>
    </row>
    <row r="58" spans="1:20" ht="15.6" customHeight="1">
      <c r="A58" s="116"/>
      <c r="B58" s="11" t="s">
        <v>90</v>
      </c>
      <c r="C58" s="115" t="s">
        <v>100</v>
      </c>
      <c r="D58" s="337" t="s">
        <v>144</v>
      </c>
      <c r="E58" s="245" t="s">
        <v>146</v>
      </c>
      <c r="F58" s="350"/>
      <c r="G58" s="245" t="s">
        <v>86</v>
      </c>
      <c r="H58" s="350"/>
      <c r="I58" s="245" t="s">
        <v>119</v>
      </c>
      <c r="J58" s="246"/>
    </row>
    <row r="59" spans="1:20" ht="15" customHeight="1">
      <c r="A59" s="116"/>
      <c r="B59" s="386" t="s">
        <v>419</v>
      </c>
      <c r="C59" s="387"/>
      <c r="D59" s="338"/>
      <c r="E59" s="45"/>
      <c r="F59" s="178" t="s">
        <v>85</v>
      </c>
      <c r="G59" s="74"/>
      <c r="H59" s="178" t="s">
        <v>85</v>
      </c>
      <c r="I59" s="72" t="str">
        <f>IF(OR(E59="",G59=""),"",SUM(E59-G59))</f>
        <v/>
      </c>
      <c r="J59" s="179" t="s">
        <v>85</v>
      </c>
      <c r="K59" s="53" t="str">
        <f>IF($E$55&lt;&gt;"✔","",IF(OR($E$59="",$G$59="",$E$61="",$G$61=""),"肥満・やせの%を全て入力してください。",""))</f>
        <v/>
      </c>
    </row>
    <row r="60" spans="1:20" ht="15" customHeight="1">
      <c r="A60" s="116"/>
      <c r="B60" s="388"/>
      <c r="C60" s="389"/>
      <c r="D60" s="348" t="s">
        <v>145</v>
      </c>
      <c r="E60" s="243"/>
      <c r="F60" s="244"/>
      <c r="G60" s="243" t="s">
        <v>86</v>
      </c>
      <c r="H60" s="244"/>
      <c r="I60" s="243" t="s">
        <v>119</v>
      </c>
      <c r="J60" s="247"/>
    </row>
    <row r="61" spans="1:20" ht="15" customHeight="1" thickBot="1">
      <c r="A61" s="116"/>
      <c r="B61" s="390"/>
      <c r="C61" s="391"/>
      <c r="D61" s="349"/>
      <c r="E61" s="75"/>
      <c r="F61" s="180" t="s">
        <v>85</v>
      </c>
      <c r="G61" s="46"/>
      <c r="H61" s="180" t="s">
        <v>85</v>
      </c>
      <c r="I61" s="73" t="str">
        <f>IF(OR(E61="",G61=""),"",SUM(E61-G61))</f>
        <v/>
      </c>
      <c r="J61" s="181" t="s">
        <v>85</v>
      </c>
    </row>
    <row r="62" spans="1:20" ht="15" customHeight="1">
      <c r="A62" s="116"/>
      <c r="B62" s="248" t="s">
        <v>172</v>
      </c>
      <c r="C62" s="249"/>
      <c r="D62" s="182" t="s">
        <v>75</v>
      </c>
      <c r="E62" s="27"/>
      <c r="F62" s="183" t="s">
        <v>40</v>
      </c>
      <c r="G62" s="184"/>
      <c r="H62" s="185"/>
      <c r="I62" s="184"/>
      <c r="J62" s="186"/>
      <c r="K62" s="53" t="str">
        <f>IF(COUNTIF($B$71:$B$72,"✔")&gt;=2,"両方に✔がついています。",IF(COUNTIF($B$71:$B$72,"✔")=1,"","給与栄養目標量の設定の有無を選択してください"))</f>
        <v>給与栄養目標量の設定の有無を選択してください</v>
      </c>
      <c r="L62" s="53" t="str">
        <f>IF(AND($B$71="✔",$E$62=""),"設定区分数を入力してください","")</f>
        <v/>
      </c>
    </row>
    <row r="63" spans="1:20" ht="15.6" customHeight="1">
      <c r="A63" s="116"/>
      <c r="B63" s="272"/>
      <c r="C63" s="273"/>
      <c r="D63" s="345" t="s">
        <v>68</v>
      </c>
      <c r="E63" s="346"/>
      <c r="F63" s="347"/>
      <c r="G63" s="9" t="s">
        <v>90</v>
      </c>
      <c r="H63" s="187" t="s">
        <v>101</v>
      </c>
      <c r="I63" s="28" t="s">
        <v>90</v>
      </c>
      <c r="J63" s="188" t="s">
        <v>102</v>
      </c>
      <c r="K63" s="53" t="str">
        <f>IF(B71&lt;&gt;"✔","",IF(COUNTIF($G$63:$J$63,"✔")&gt;=2,"両方に✔がついています。",IF(COUNTIF($G$63:$J$63,"✔")=1,"","別紙の有無を選択してください")))</f>
        <v/>
      </c>
      <c r="L63" s="53" t="str">
        <f>IF(AND($B$71="✔",$G$63="✔"),"別紙をあわせてご提出ください。","")</f>
        <v/>
      </c>
    </row>
    <row r="64" spans="1:20" ht="15.6" customHeight="1">
      <c r="A64" s="116"/>
      <c r="B64" s="272"/>
      <c r="C64" s="273"/>
      <c r="D64" s="339" t="s">
        <v>41</v>
      </c>
      <c r="E64" s="340"/>
      <c r="F64" s="343" t="s">
        <v>42</v>
      </c>
      <c r="G64" s="395" t="s">
        <v>43</v>
      </c>
      <c r="H64" s="396"/>
      <c r="I64" s="307" t="s">
        <v>44</v>
      </c>
      <c r="J64" s="308"/>
      <c r="K64" s="53"/>
      <c r="L64" s="126"/>
    </row>
    <row r="65" spans="1:13" ht="15.6" customHeight="1">
      <c r="A65" s="116"/>
      <c r="B65" s="272"/>
      <c r="C65" s="273"/>
      <c r="D65" s="341"/>
      <c r="E65" s="342"/>
      <c r="F65" s="344"/>
      <c r="G65" s="189" t="s">
        <v>161</v>
      </c>
      <c r="H65" s="190" t="s">
        <v>162</v>
      </c>
      <c r="I65" s="189" t="s">
        <v>161</v>
      </c>
      <c r="J65" s="191" t="s">
        <v>162</v>
      </c>
      <c r="K65" s="192"/>
    </row>
    <row r="66" spans="1:13" ht="15" customHeight="1">
      <c r="A66" s="116"/>
      <c r="B66" s="272"/>
      <c r="C66" s="273"/>
      <c r="D66" s="276" t="s">
        <v>49</v>
      </c>
      <c r="E66" s="277"/>
      <c r="F66" s="193" t="s">
        <v>60</v>
      </c>
      <c r="G66" s="47"/>
      <c r="H66" s="47"/>
      <c r="I66" s="48"/>
      <c r="J66" s="49"/>
      <c r="K66" s="53" t="str">
        <f>IF($B$71&lt;&gt;"✔","",IF(COUNTA($G$66:$J$76)=44,"","給与栄養目標量と実施給与栄養量欄を全て入力してください"))</f>
        <v/>
      </c>
    </row>
    <row r="67" spans="1:13" ht="15" customHeight="1">
      <c r="A67" s="116"/>
      <c r="B67" s="272"/>
      <c r="C67" s="273"/>
      <c r="D67" s="276" t="s">
        <v>50</v>
      </c>
      <c r="E67" s="277"/>
      <c r="F67" s="193" t="s">
        <v>61</v>
      </c>
      <c r="G67" s="47"/>
      <c r="H67" s="47"/>
      <c r="I67" s="47"/>
      <c r="J67" s="50"/>
    </row>
    <row r="68" spans="1:13" ht="15" customHeight="1">
      <c r="A68" s="116"/>
      <c r="B68" s="272"/>
      <c r="C68" s="273"/>
      <c r="D68" s="276" t="s">
        <v>51</v>
      </c>
      <c r="E68" s="277"/>
      <c r="F68" s="193" t="s">
        <v>61</v>
      </c>
      <c r="G68" s="47"/>
      <c r="H68" s="47"/>
      <c r="I68" s="47"/>
      <c r="J68" s="50"/>
    </row>
    <row r="69" spans="1:13" ht="15" customHeight="1">
      <c r="A69" s="116"/>
      <c r="B69" s="272"/>
      <c r="C69" s="273"/>
      <c r="D69" s="276" t="s">
        <v>52</v>
      </c>
      <c r="E69" s="277"/>
      <c r="F69" s="193" t="s">
        <v>62</v>
      </c>
      <c r="G69" s="47"/>
      <c r="H69" s="47"/>
      <c r="I69" s="47"/>
      <c r="J69" s="50"/>
    </row>
    <row r="70" spans="1:13" ht="15" customHeight="1">
      <c r="A70" s="116"/>
      <c r="B70" s="194"/>
      <c r="C70" s="195"/>
      <c r="D70" s="276" t="s">
        <v>53</v>
      </c>
      <c r="E70" s="277"/>
      <c r="F70" s="193" t="s">
        <v>63</v>
      </c>
      <c r="G70" s="47"/>
      <c r="H70" s="47"/>
      <c r="I70" s="47"/>
      <c r="J70" s="50"/>
    </row>
    <row r="71" spans="1:13" ht="15.6" customHeight="1">
      <c r="A71" s="116"/>
      <c r="B71" s="11" t="s">
        <v>90</v>
      </c>
      <c r="C71" s="115" t="s">
        <v>99</v>
      </c>
      <c r="D71" s="276" t="s">
        <v>54</v>
      </c>
      <c r="E71" s="277"/>
      <c r="F71" s="193" t="s">
        <v>63</v>
      </c>
      <c r="G71" s="47"/>
      <c r="H71" s="47"/>
      <c r="I71" s="47"/>
      <c r="J71" s="50"/>
    </row>
    <row r="72" spans="1:13" ht="15.6" customHeight="1">
      <c r="A72" s="116"/>
      <c r="B72" s="11" t="s">
        <v>90</v>
      </c>
      <c r="C72" s="196" t="s">
        <v>100</v>
      </c>
      <c r="D72" s="276" t="s">
        <v>55</v>
      </c>
      <c r="E72" s="277"/>
      <c r="F72" s="193" t="s">
        <v>63</v>
      </c>
      <c r="G72" s="47"/>
      <c r="H72" s="47"/>
      <c r="I72" s="47"/>
      <c r="J72" s="50"/>
    </row>
    <row r="73" spans="1:13" ht="15" customHeight="1">
      <c r="A73" s="116"/>
      <c r="B73" s="197"/>
      <c r="C73" s="198"/>
      <c r="D73" s="276" t="s">
        <v>56</v>
      </c>
      <c r="E73" s="277"/>
      <c r="F73" s="193" t="s">
        <v>63</v>
      </c>
      <c r="G73" s="47"/>
      <c r="H73" s="47"/>
      <c r="I73" s="47"/>
      <c r="J73" s="50"/>
    </row>
    <row r="74" spans="1:13" ht="15" customHeight="1">
      <c r="A74" s="116"/>
      <c r="B74" s="197"/>
      <c r="C74" s="198"/>
      <c r="D74" s="276" t="s">
        <v>57</v>
      </c>
      <c r="E74" s="277"/>
      <c r="F74" s="193" t="s">
        <v>63</v>
      </c>
      <c r="G74" s="47"/>
      <c r="H74" s="47"/>
      <c r="I74" s="47"/>
      <c r="J74" s="50"/>
    </row>
    <row r="75" spans="1:13" ht="15" customHeight="1">
      <c r="A75" s="116"/>
      <c r="B75" s="197"/>
      <c r="C75" s="198"/>
      <c r="D75" s="276" t="s">
        <v>58</v>
      </c>
      <c r="E75" s="277"/>
      <c r="F75" s="193" t="s">
        <v>61</v>
      </c>
      <c r="G75" s="47"/>
      <c r="H75" s="47"/>
      <c r="I75" s="47"/>
      <c r="J75" s="50"/>
    </row>
    <row r="76" spans="1:13" ht="15" customHeight="1" thickBot="1">
      <c r="A76" s="116"/>
      <c r="B76" s="199"/>
      <c r="C76" s="200"/>
      <c r="D76" s="303" t="s">
        <v>59</v>
      </c>
      <c r="E76" s="304"/>
      <c r="F76" s="201" t="s">
        <v>61</v>
      </c>
      <c r="G76" s="51"/>
      <c r="H76" s="51"/>
      <c r="I76" s="51"/>
      <c r="J76" s="52"/>
    </row>
    <row r="77" spans="1:13" ht="15.6" customHeight="1">
      <c r="A77" s="116"/>
      <c r="B77" s="319" t="s">
        <v>120</v>
      </c>
      <c r="C77" s="320"/>
      <c r="D77" s="202" t="s">
        <v>74</v>
      </c>
      <c r="E77" s="41"/>
      <c r="F77" s="76" t="s">
        <v>412</v>
      </c>
      <c r="G77" s="41"/>
      <c r="H77" s="59" t="s">
        <v>416</v>
      </c>
      <c r="I77" s="59"/>
      <c r="J77" s="203"/>
      <c r="K77" s="53" t="str">
        <f>IF(COUNTIF($B$78:$B$79,"✔")&gt;=2,"両方に✔がついています。",IF(COUNTIF($B$78:$B$79,"✔")=1,"","摂取状況の把握の有無を選択してください"))</f>
        <v>摂取状況の把握の有無を選択してください</v>
      </c>
      <c r="L77" s="53" t="str">
        <f>IF(AND($B$78="✔",$E$77=""),"実施回数を入力してください","")</f>
        <v/>
      </c>
      <c r="M77" s="53" t="str">
        <f>IF(AND($B$78="✔",$G$77=""),"単位を選択ください","")</f>
        <v/>
      </c>
    </row>
    <row r="78" spans="1:13" ht="15.6" customHeight="1">
      <c r="A78" s="116"/>
      <c r="B78" s="26" t="s">
        <v>90</v>
      </c>
      <c r="C78" s="204" t="s">
        <v>99</v>
      </c>
      <c r="D78" s="383" t="s">
        <v>159</v>
      </c>
      <c r="E78" s="17" t="s">
        <v>90</v>
      </c>
      <c r="F78" s="205" t="s">
        <v>121</v>
      </c>
      <c r="G78" s="17" t="s">
        <v>90</v>
      </c>
      <c r="H78" s="206" t="s">
        <v>122</v>
      </c>
      <c r="I78" s="207"/>
      <c r="J78" s="208"/>
      <c r="K78" s="53" t="str">
        <f>IF(B78&lt;&gt;"✔","",IF(COUNTIF($E$78:$G$79,"✔")&gt;=1,"入力有・調査方法が複数ある場合は全ての方法に✔を入力ください","摂取状況の把握方法を選択してください"))</f>
        <v/>
      </c>
    </row>
    <row r="79" spans="1:13" ht="15.6" customHeight="1" thickBot="1">
      <c r="A79" s="116"/>
      <c r="B79" s="16" t="s">
        <v>90</v>
      </c>
      <c r="C79" s="130" t="s">
        <v>100</v>
      </c>
      <c r="D79" s="384"/>
      <c r="E79" s="29" t="s">
        <v>90</v>
      </c>
      <c r="F79" s="209" t="s">
        <v>89</v>
      </c>
      <c r="G79" s="288"/>
      <c r="H79" s="288"/>
      <c r="I79" s="288"/>
      <c r="J79" s="289"/>
      <c r="K79" s="53" t="str">
        <f>IF(AND($E$79="✔",$G$79=""),"「その他」の右側のセルに調査方法を入力してください","")</f>
        <v/>
      </c>
    </row>
    <row r="80" spans="1:13" ht="15.6" customHeight="1">
      <c r="A80" s="116"/>
      <c r="B80" s="248" t="s">
        <v>123</v>
      </c>
      <c r="C80" s="249"/>
      <c r="D80" s="202" t="s">
        <v>74</v>
      </c>
      <c r="E80" s="41"/>
      <c r="F80" s="76" t="s">
        <v>412</v>
      </c>
      <c r="G80" s="41"/>
      <c r="H80" s="59" t="s">
        <v>416</v>
      </c>
      <c r="I80" s="59"/>
      <c r="J80" s="203"/>
      <c r="K80" s="53" t="str">
        <f>IF(COUNTIF($B$82:$B$83,"✔")&gt;=2,"両方に✔がついています。",IF(COUNTIF($B$82:$B$83,"✔")=1,"","利用者による食事の評価の有無を選択してください"))</f>
        <v>利用者による食事の評価の有無を選択してください</v>
      </c>
      <c r="L80" s="53" t="str">
        <f>IF(AND($B$82="✔",$E$80=""),"実施回数を入力してください","")</f>
        <v/>
      </c>
      <c r="M80" s="53" t="str">
        <f>IF(AND($B$82="✔",$G$80=""),"単位を選択してください","")</f>
        <v/>
      </c>
    </row>
    <row r="81" spans="1:14">
      <c r="A81" s="116"/>
      <c r="B81" s="250"/>
      <c r="C81" s="251"/>
      <c r="D81" s="383" t="s">
        <v>159</v>
      </c>
      <c r="E81" s="17" t="s">
        <v>90</v>
      </c>
      <c r="F81" s="210" t="s">
        <v>124</v>
      </c>
      <c r="G81" s="17" t="s">
        <v>90</v>
      </c>
      <c r="H81" s="211" t="s">
        <v>125</v>
      </c>
      <c r="I81" s="212"/>
      <c r="J81" s="208"/>
      <c r="K81" s="53" t="str">
        <f>IF($B$82&lt;&gt;"✔","",IF(COUNTIF($E$81:$G$82,"✔")&gt;=1,"入力有・評価方法が複数ある場合は全ての方法に✔を入力ください","利用者による食事の評価方法を選択してください"))</f>
        <v/>
      </c>
      <c r="L81" s="53"/>
      <c r="M81" s="53"/>
    </row>
    <row r="82" spans="1:14" ht="15.6" customHeight="1">
      <c r="A82" s="116"/>
      <c r="B82" s="30" t="s">
        <v>90</v>
      </c>
      <c r="C82" s="196" t="s">
        <v>99</v>
      </c>
      <c r="D82" s="385"/>
      <c r="E82" s="9" t="s">
        <v>90</v>
      </c>
      <c r="F82" s="210" t="s">
        <v>89</v>
      </c>
      <c r="G82" s="267"/>
      <c r="H82" s="267"/>
      <c r="I82" s="267"/>
      <c r="J82" s="268"/>
      <c r="K82" s="53" t="str">
        <f>IF(AND($E$82="✔",$G$82=""),"「その他」の右側のセルに評価方法を入力してください","")</f>
        <v/>
      </c>
      <c r="L82" s="53"/>
      <c r="M82" s="53"/>
    </row>
    <row r="83" spans="1:14" ht="15.6" customHeight="1" thickBot="1">
      <c r="A83" s="116"/>
      <c r="B83" s="16" t="s">
        <v>90</v>
      </c>
      <c r="C83" s="130" t="s">
        <v>100</v>
      </c>
      <c r="D83" s="213" t="s">
        <v>76</v>
      </c>
      <c r="E83" s="280"/>
      <c r="F83" s="280"/>
      <c r="G83" s="280"/>
      <c r="H83" s="280"/>
      <c r="I83" s="280"/>
      <c r="J83" s="281"/>
      <c r="K83" s="53" t="str">
        <f>IF(AND($B$82="✔",$E$83=""),"改善課題を入力してください。ない場合は「特になし」と入力ください。","")</f>
        <v/>
      </c>
      <c r="L83" s="53"/>
      <c r="M83" s="53"/>
    </row>
    <row r="84" spans="1:14" ht="18" customHeight="1">
      <c r="A84" s="116"/>
      <c r="B84" s="248" t="s">
        <v>132</v>
      </c>
      <c r="C84" s="249"/>
      <c r="D84" s="301" t="s">
        <v>45</v>
      </c>
      <c r="E84" s="31" t="s">
        <v>90</v>
      </c>
      <c r="F84" s="214" t="s">
        <v>126</v>
      </c>
      <c r="G84" s="8" t="s">
        <v>90</v>
      </c>
      <c r="H84" s="215" t="s">
        <v>127</v>
      </c>
      <c r="I84" s="8" t="s">
        <v>90</v>
      </c>
      <c r="J84" s="216" t="s">
        <v>128</v>
      </c>
      <c r="K84" s="53" t="str">
        <f>IF(COUNTIF($B$87:$B$88,"✔")&gt;=2,"両方に✔がついています。",IF(COUNTIF($B$87:$B$88,"✔")=1,"","利用者への健康・栄養情報の提供の有無を選択してください"))</f>
        <v>利用者への健康・栄養情報の提供の有無を選択してください</v>
      </c>
      <c r="L84" s="53"/>
    </row>
    <row r="85" spans="1:14">
      <c r="A85" s="116"/>
      <c r="B85" s="272"/>
      <c r="C85" s="273"/>
      <c r="D85" s="296"/>
      <c r="E85" s="17" t="s">
        <v>90</v>
      </c>
      <c r="F85" s="217" t="s">
        <v>129</v>
      </c>
      <c r="G85" s="9" t="s">
        <v>90</v>
      </c>
      <c r="H85" s="211" t="s">
        <v>130</v>
      </c>
      <c r="I85" s="9" t="s">
        <v>90</v>
      </c>
      <c r="J85" s="218" t="s">
        <v>131</v>
      </c>
      <c r="K85" s="53" t="str">
        <f>IF($B$87&lt;&gt;"✔","",IF(COUNTIF($E$84:$I$86,"✔")&gt;=1,"入力有・実施内容が複数ある場合は全ての内容に✔を入力ください","実施内容を選択してください"))</f>
        <v/>
      </c>
      <c r="L85" s="53"/>
    </row>
    <row r="86" spans="1:14">
      <c r="A86" s="116"/>
      <c r="B86" s="250"/>
      <c r="C86" s="251"/>
      <c r="D86" s="302"/>
      <c r="E86" s="17" t="s">
        <v>90</v>
      </c>
      <c r="F86" s="210" t="s">
        <v>89</v>
      </c>
      <c r="G86" s="267"/>
      <c r="H86" s="267"/>
      <c r="I86" s="267"/>
      <c r="J86" s="268"/>
      <c r="K86" s="53" t="str">
        <f>IF(AND($E$86="✔",$G$86=""),"「その他」の右側のセルに実施内容を入力してください","")</f>
        <v/>
      </c>
      <c r="L86" s="53"/>
    </row>
    <row r="87" spans="1:14" ht="15.6" customHeight="1">
      <c r="A87" s="116"/>
      <c r="B87" s="11" t="s">
        <v>90</v>
      </c>
      <c r="C87" s="219" t="s">
        <v>99</v>
      </c>
      <c r="D87" s="295" t="s">
        <v>46</v>
      </c>
      <c r="E87" s="17" t="s">
        <v>90</v>
      </c>
      <c r="F87" s="220" t="s">
        <v>133</v>
      </c>
      <c r="G87" s="32" t="s">
        <v>90</v>
      </c>
      <c r="H87" s="221" t="s">
        <v>136</v>
      </c>
      <c r="I87" s="33" t="s">
        <v>90</v>
      </c>
      <c r="J87" s="222" t="s">
        <v>137</v>
      </c>
      <c r="K87" s="53" t="str">
        <f>IF(COUNTIF($E$87:$E$89,"✔")&gt;=2,"両方に✔がついています。",IF(COUNTIF($E$87:$E$89,"✔")=1,"","栄養教育の有無を選択してください"))</f>
        <v>栄養教育の有無を選択してください</v>
      </c>
      <c r="L87" s="53" t="str">
        <f>IF($E$87&lt;&gt;"✔","",IF(COUNTIF($G$87:$J$87,"✔")&gt;=1,"入力有・個別指導・集団指導両方実施の場合は両方に✔を入力ください","栄養教育の指導方法を選択してください"))</f>
        <v/>
      </c>
    </row>
    <row r="88" spans="1:14" ht="15.6" customHeight="1">
      <c r="A88" s="116"/>
      <c r="B88" s="11" t="s">
        <v>90</v>
      </c>
      <c r="C88" s="219" t="s">
        <v>100</v>
      </c>
      <c r="D88" s="296"/>
      <c r="E88" s="298" t="s">
        <v>135</v>
      </c>
      <c r="F88" s="299"/>
      <c r="G88" s="267"/>
      <c r="H88" s="267"/>
      <c r="I88" s="267"/>
      <c r="J88" s="268"/>
      <c r="K88" s="53" t="str">
        <f>IF(AND($E$87="✔",$G$88=""),"栄養教育内容を入力してください","")</f>
        <v/>
      </c>
      <c r="L88" s="53"/>
    </row>
    <row r="89" spans="1:14" ht="16.95" customHeight="1" thickBot="1">
      <c r="A89" s="116"/>
      <c r="B89" s="223"/>
      <c r="C89" s="224"/>
      <c r="D89" s="297"/>
      <c r="E89" s="3" t="s">
        <v>90</v>
      </c>
      <c r="F89" s="225" t="s">
        <v>134</v>
      </c>
      <c r="G89" s="226"/>
      <c r="H89" s="227"/>
      <c r="I89" s="227"/>
      <c r="J89" s="228"/>
    </row>
    <row r="90" spans="1:14" ht="15.6" customHeight="1">
      <c r="A90" s="116"/>
      <c r="B90" s="258" t="s">
        <v>138</v>
      </c>
      <c r="C90" s="259"/>
      <c r="D90" s="202" t="s">
        <v>77</v>
      </c>
      <c r="E90" s="42"/>
      <c r="F90" s="59" t="s">
        <v>65</v>
      </c>
      <c r="G90" s="229"/>
      <c r="H90" s="59"/>
      <c r="I90" s="59"/>
      <c r="J90" s="203"/>
      <c r="K90" s="78" t="str">
        <f>IF(COUNTIF($B$91:$B$92,"✔")&gt;=2,"両方に✔がついています。",IF(COUNTIF($B$91:$B$92,"✔")=1,"","給食従事者向け研修会の参加の有無を選択してください"))</f>
        <v>給食従事者向け研修会の参加の有無を選択してください</v>
      </c>
      <c r="L90" s="53" t="str">
        <f>IF(AND($B$91="✔",$E$90=""),"参加回数を入力してください","")</f>
        <v/>
      </c>
    </row>
    <row r="91" spans="1:14" ht="15.6" customHeight="1">
      <c r="A91" s="116"/>
      <c r="B91" s="11" t="s">
        <v>90</v>
      </c>
      <c r="C91" s="115" t="s">
        <v>99</v>
      </c>
      <c r="D91" s="290" t="s">
        <v>147</v>
      </c>
      <c r="E91" s="291"/>
      <c r="F91" s="305"/>
      <c r="G91" s="305"/>
      <c r="H91" s="305"/>
      <c r="I91" s="305"/>
      <c r="J91" s="306"/>
      <c r="K91" s="53"/>
      <c r="L91" s="53"/>
    </row>
    <row r="92" spans="1:14" ht="15.6" customHeight="1" thickBot="1">
      <c r="A92" s="116"/>
      <c r="B92" s="12"/>
      <c r="C92" s="117" t="s">
        <v>100</v>
      </c>
      <c r="D92" s="269"/>
      <c r="E92" s="270"/>
      <c r="F92" s="270"/>
      <c r="G92" s="270"/>
      <c r="H92" s="270"/>
      <c r="I92" s="270"/>
      <c r="J92" s="271"/>
      <c r="K92" s="53" t="str">
        <f>IF(AND($B$91="✔",$D$92=""),"主な研修内容を入力してください","")</f>
        <v/>
      </c>
      <c r="L92" s="53"/>
    </row>
    <row r="93" spans="1:14" ht="16.95" customHeight="1">
      <c r="A93" s="116"/>
      <c r="B93" s="248" t="s">
        <v>139</v>
      </c>
      <c r="C93" s="249"/>
      <c r="D93" s="260" t="s">
        <v>47</v>
      </c>
      <c r="E93" s="261"/>
      <c r="F93" s="262"/>
      <c r="G93" s="20" t="s">
        <v>90</v>
      </c>
      <c r="H93" s="230" t="s">
        <v>133</v>
      </c>
      <c r="I93" s="20" t="s">
        <v>90</v>
      </c>
      <c r="J93" s="188" t="s">
        <v>102</v>
      </c>
      <c r="K93" s="53" t="str">
        <f>IF(COUNTIF($B$96:$B$97,"✔")&gt;=2,"両方に✔がついています。",IF(COUNTIF($B$96:$B$97,"✔")=1,"","危機発生時の給食体制整備の有無を選択してください"))</f>
        <v>危機発生時の給食体制整備の有無を選択してください</v>
      </c>
      <c r="L93" s="53" t="str">
        <f>IF($B$96&lt;&gt;"✔","",IF(COUNTIF($G$93:$J$93,"✔")&gt;=2,"両方に✔がついています。",IF(COUNTIF($G$93:$J$93,"✔")=1,"","危機発生時の給食体制マニュアルの有無を選択してください")))</f>
        <v/>
      </c>
    </row>
    <row r="94" spans="1:14" ht="16.95" customHeight="1">
      <c r="A94" s="116"/>
      <c r="B94" s="272"/>
      <c r="C94" s="273"/>
      <c r="D94" s="263" t="s">
        <v>140</v>
      </c>
      <c r="E94" s="264"/>
      <c r="F94" s="231" t="s">
        <v>84</v>
      </c>
      <c r="G94" s="300"/>
      <c r="H94" s="267"/>
      <c r="I94" s="267"/>
      <c r="J94" s="268"/>
      <c r="K94" s="53" t="str">
        <f>IF(AND($D$96="✔",$G$94=""),"食品名を入力してください","")</f>
        <v/>
      </c>
      <c r="L94" s="53"/>
    </row>
    <row r="95" spans="1:14" ht="16.95" customHeight="1">
      <c r="A95" s="116"/>
      <c r="B95" s="250"/>
      <c r="C95" s="251"/>
      <c r="D95" s="265"/>
      <c r="E95" s="266"/>
      <c r="F95" s="232" t="s">
        <v>82</v>
      </c>
      <c r="G95" s="35"/>
      <c r="H95" s="233" t="s">
        <v>81</v>
      </c>
      <c r="I95" s="35"/>
      <c r="J95" s="234" t="s">
        <v>80</v>
      </c>
      <c r="K95" s="53" t="str">
        <f>IF(AND($D$96="✔",$G$95=""),"保管食数「人分を」を入力してください","")</f>
        <v/>
      </c>
      <c r="L95" s="53" t="str">
        <f>IF(AND($D$96="✔",$I$95=""),"保管食数「日分保管」を記入ください","")</f>
        <v/>
      </c>
      <c r="N95" s="126"/>
    </row>
    <row r="96" spans="1:14" ht="15.6" customHeight="1">
      <c r="A96" s="116"/>
      <c r="B96" s="11"/>
      <c r="C96" s="115" t="s">
        <v>99</v>
      </c>
      <c r="D96" s="34"/>
      <c r="E96" s="235" t="s">
        <v>99</v>
      </c>
      <c r="F96" s="274" t="s">
        <v>83</v>
      </c>
      <c r="G96" s="17"/>
      <c r="H96" s="236" t="s">
        <v>141</v>
      </c>
      <c r="I96" s="33" t="s">
        <v>90</v>
      </c>
      <c r="J96" s="237" t="s">
        <v>142</v>
      </c>
      <c r="K96" s="53" t="str">
        <f>IF($B$96&lt;&gt;"✔","",IF(COUNTIF($D$96:$D$97,"✔")&gt;=2,"両方に✔がついています。",IF(COUNTIF($D$96:$D$97,"✔")=1,"","保管食品の有無を選択してください")))</f>
        <v/>
      </c>
      <c r="L96" s="53"/>
    </row>
    <row r="97" spans="1:12" ht="15.6" customHeight="1">
      <c r="A97" s="116"/>
      <c r="B97" s="11" t="s">
        <v>90</v>
      </c>
      <c r="C97" s="115" t="s">
        <v>100</v>
      </c>
      <c r="D97" s="7" t="s">
        <v>90</v>
      </c>
      <c r="E97" s="171" t="s">
        <v>100</v>
      </c>
      <c r="F97" s="275"/>
      <c r="G97" s="9" t="s">
        <v>90</v>
      </c>
      <c r="H97" s="236" t="s">
        <v>89</v>
      </c>
      <c r="I97" s="267"/>
      <c r="J97" s="268"/>
      <c r="K97" s="241" t="str">
        <f>IF($D$96&lt;&gt;"✔","",IF(COUNTIF($G$96:$I$97,"✔")&gt;=1,"入力有・保管場所が複数ある場合は全ての保管場所に✔を入力ください","保管場所を選択してください"))</f>
        <v/>
      </c>
      <c r="L97" s="53" t="str">
        <f>IF(AND($G$97="✔",$I$97=""),"「その他」の右側のセルに保管場所を入力してください","")</f>
        <v/>
      </c>
    </row>
    <row r="98" spans="1:12" ht="16.95" customHeight="1" thickBot="1">
      <c r="A98" s="116"/>
      <c r="B98" s="199"/>
      <c r="C98" s="238"/>
      <c r="D98" s="292" t="s">
        <v>48</v>
      </c>
      <c r="E98" s="293"/>
      <c r="F98" s="294"/>
      <c r="G98" s="3" t="s">
        <v>90</v>
      </c>
      <c r="H98" s="225" t="s">
        <v>133</v>
      </c>
      <c r="I98" s="36"/>
      <c r="J98" s="239" t="s">
        <v>102</v>
      </c>
      <c r="K98" s="53" t="str">
        <f>IF($B$96&lt;&gt;"✔","",IF(COUNTIF($G$98:$J$98,"✔")&gt;=2,"両方に✔がついています。",IF(COUNTIF($G$98:$J$98,"✔")=1,"","近隣住民に対する食糧提供体制の有無を選択してください")))</f>
        <v/>
      </c>
      <c r="L98" s="53"/>
    </row>
    <row r="99" spans="1:12" ht="15.6" customHeight="1">
      <c r="A99" s="116"/>
      <c r="B99" s="282" t="s">
        <v>78</v>
      </c>
      <c r="C99" s="283"/>
      <c r="D99" s="252" t="s">
        <v>163</v>
      </c>
      <c r="E99" s="253"/>
      <c r="F99" s="253"/>
      <c r="G99" s="253"/>
      <c r="H99" s="253"/>
      <c r="I99" s="253"/>
      <c r="J99" s="254"/>
    </row>
    <row r="100" spans="1:12" ht="42" customHeight="1">
      <c r="A100" s="116"/>
      <c r="B100" s="284"/>
      <c r="C100" s="285"/>
      <c r="D100" s="436"/>
      <c r="E100" s="437"/>
      <c r="F100" s="437"/>
      <c r="G100" s="437"/>
      <c r="H100" s="437"/>
      <c r="I100" s="437"/>
      <c r="J100" s="438"/>
      <c r="K100" s="77" t="str">
        <f>IF($D$100="","施設の管理者として、施設の自己評価・今後改善したいこと等を入力してください。特にない場合は「特になし」と入力してください。","")</f>
        <v>施設の管理者として、施設の自己評価・今後改善したいこと等を入力してください。特にない場合は「特になし」と入力してください。</v>
      </c>
    </row>
    <row r="101" spans="1:12">
      <c r="A101" s="116"/>
      <c r="B101" s="284"/>
      <c r="C101" s="285"/>
      <c r="D101" s="255" t="s">
        <v>164</v>
      </c>
      <c r="E101" s="256"/>
      <c r="F101" s="256"/>
      <c r="G101" s="256"/>
      <c r="H101" s="256"/>
      <c r="I101" s="256"/>
      <c r="J101" s="257"/>
    </row>
    <row r="102" spans="1:12" ht="42" customHeight="1" thickBot="1">
      <c r="A102" s="116"/>
      <c r="B102" s="286"/>
      <c r="C102" s="287"/>
      <c r="D102" s="439"/>
      <c r="E102" s="440"/>
      <c r="F102" s="440"/>
      <c r="G102" s="440"/>
      <c r="H102" s="440"/>
      <c r="I102" s="440"/>
      <c r="J102" s="441"/>
      <c r="K102" s="77" t="str">
        <f>IF($D$102="","栄養管理等担当者として、施設の自己評価・今後改善したいこと等を入力してください。特にない場合は「特になし」と入力してください。","")</f>
        <v>栄養管理等担当者として、施設の自己評価・今後改善したいこと等を入力してください。特にない場合は「特になし」と入力してください。</v>
      </c>
    </row>
    <row r="103" spans="1:12">
      <c r="B103" s="278" t="s">
        <v>158</v>
      </c>
      <c r="C103" s="279"/>
      <c r="D103" s="279"/>
      <c r="E103" s="279"/>
      <c r="F103" s="279"/>
      <c r="G103" s="279"/>
      <c r="H103" s="279"/>
      <c r="I103" s="279"/>
      <c r="J103" s="279"/>
    </row>
  </sheetData>
  <sheetProtection algorithmName="SHA-512" hashValue="P21/QyHQYP9BM1jbN38oYtctCW4mHwL5GyRtcfreZbyGkQ29HQAJViKwCmBSZZ3rAEGn/qcCI5F+1yb4zPAdQg==" saltValue="lM+TDM8YQSfKM6XfvhYszA==" spinCount="100000" sheet="1" selectLockedCells="1"/>
  <customSheetViews>
    <customSheetView guid="{AA5E7082-C46D-4170-8E06-9D08DA46A9CD}" showPageBreaks="1" showGridLines="0" printArea="1" hiddenColumns="1" view="pageBreakPreview" topLeftCell="B1">
      <selection activeCell="G2" sqref="G2"/>
      <rowBreaks count="2" manualBreakCount="2">
        <brk id="39" max="9" man="1"/>
        <brk id="83" max="9" man="1"/>
      </rowBreaks>
      <pageMargins left="0.7" right="0.7" top="0.75" bottom="0.75" header="0.3" footer="0.3"/>
      <pageSetup paperSize="9" scale="99" orientation="portrait" r:id="rId1"/>
    </customSheetView>
    <customSheetView guid="{BC8EE82D-2710-4459-A656-534CF11B4336}" showPageBreaks="1" showGridLines="0" printArea="1" hiddenColumns="1" view="pageBreakPreview" topLeftCell="B1">
      <selection activeCell="G2" sqref="G2"/>
      <rowBreaks count="2" manualBreakCount="2">
        <brk id="39" max="9" man="1"/>
        <brk id="83" max="9" man="1"/>
      </rowBreaks>
      <pageMargins left="0.7" right="0.7" top="0.75" bottom="0.75" header="0.3" footer="0.3"/>
      <pageSetup paperSize="9" scale="99" orientation="portrait" r:id="rId2"/>
    </customSheetView>
  </customSheetViews>
  <mergeCells count="111">
    <mergeCell ref="E2:G2"/>
    <mergeCell ref="I56:J56"/>
    <mergeCell ref="G64:H64"/>
    <mergeCell ref="I1:J1"/>
    <mergeCell ref="E15:F15"/>
    <mergeCell ref="E16:F16"/>
    <mergeCell ref="D19:G19"/>
    <mergeCell ref="I19:J19"/>
    <mergeCell ref="D24:J24"/>
    <mergeCell ref="J40:J41"/>
    <mergeCell ref="I5:J5"/>
    <mergeCell ref="H7:J7"/>
    <mergeCell ref="H8:J8"/>
    <mergeCell ref="I13:J13"/>
    <mergeCell ref="I14:J14"/>
    <mergeCell ref="I33:J33"/>
    <mergeCell ref="G12:H12"/>
    <mergeCell ref="I12:J12"/>
    <mergeCell ref="I51:J52"/>
    <mergeCell ref="D25:J26"/>
    <mergeCell ref="D53:D56"/>
    <mergeCell ref="E3:G3"/>
    <mergeCell ref="D33:E34"/>
    <mergeCell ref="F40:F41"/>
    <mergeCell ref="G40:G41"/>
    <mergeCell ref="B50:C52"/>
    <mergeCell ref="D35:E35"/>
    <mergeCell ref="D36:D37"/>
    <mergeCell ref="D38:D39"/>
    <mergeCell ref="B40:C49"/>
    <mergeCell ref="D78:D79"/>
    <mergeCell ref="D81:D82"/>
    <mergeCell ref="E40:E41"/>
    <mergeCell ref="B33:C39"/>
    <mergeCell ref="B59:C61"/>
    <mergeCell ref="F57:G57"/>
    <mergeCell ref="G14:H14"/>
    <mergeCell ref="B21:C23"/>
    <mergeCell ref="D27:E27"/>
    <mergeCell ref="B11:C11"/>
    <mergeCell ref="B10:F10"/>
    <mergeCell ref="B16:C16"/>
    <mergeCell ref="B18:B20"/>
    <mergeCell ref="D18:J18"/>
    <mergeCell ref="D20:J20"/>
    <mergeCell ref="B12:C12"/>
    <mergeCell ref="B28:C30"/>
    <mergeCell ref="B24:C25"/>
    <mergeCell ref="D29:D32"/>
    <mergeCell ref="D12:F12"/>
    <mergeCell ref="B77:C77"/>
    <mergeCell ref="B84:C86"/>
    <mergeCell ref="G88:J88"/>
    <mergeCell ref="B13:C14"/>
    <mergeCell ref="D13:F14"/>
    <mergeCell ref="B15:C15"/>
    <mergeCell ref="B17:C17"/>
    <mergeCell ref="D66:E66"/>
    <mergeCell ref="I50:J50"/>
    <mergeCell ref="B53:C56"/>
    <mergeCell ref="D57:E57"/>
    <mergeCell ref="D58:D59"/>
    <mergeCell ref="D64:E65"/>
    <mergeCell ref="F64:F65"/>
    <mergeCell ref="D63:F63"/>
    <mergeCell ref="D60:D61"/>
    <mergeCell ref="E58:F58"/>
    <mergeCell ref="G58:H58"/>
    <mergeCell ref="E60:F60"/>
    <mergeCell ref="G13:H13"/>
    <mergeCell ref="B103:J103"/>
    <mergeCell ref="E83:J83"/>
    <mergeCell ref="D70:E70"/>
    <mergeCell ref="D71:E71"/>
    <mergeCell ref="D72:E72"/>
    <mergeCell ref="D73:E73"/>
    <mergeCell ref="D74:E74"/>
    <mergeCell ref="D67:E67"/>
    <mergeCell ref="D68:E68"/>
    <mergeCell ref="B99:C102"/>
    <mergeCell ref="G79:J79"/>
    <mergeCell ref="G82:J82"/>
    <mergeCell ref="G86:J86"/>
    <mergeCell ref="D91:E91"/>
    <mergeCell ref="D98:F98"/>
    <mergeCell ref="D87:D89"/>
    <mergeCell ref="E88:F88"/>
    <mergeCell ref="G94:J94"/>
    <mergeCell ref="D84:D86"/>
    <mergeCell ref="D76:E76"/>
    <mergeCell ref="F91:J91"/>
    <mergeCell ref="B62:C69"/>
    <mergeCell ref="D69:E69"/>
    <mergeCell ref="I64:J64"/>
    <mergeCell ref="H57:I57"/>
    <mergeCell ref="G60:H60"/>
    <mergeCell ref="I58:J58"/>
    <mergeCell ref="I60:J60"/>
    <mergeCell ref="B80:C81"/>
    <mergeCell ref="D99:J99"/>
    <mergeCell ref="D100:J100"/>
    <mergeCell ref="D101:J101"/>
    <mergeCell ref="D102:J102"/>
    <mergeCell ref="B90:C90"/>
    <mergeCell ref="D93:F93"/>
    <mergeCell ref="D94:E95"/>
    <mergeCell ref="I97:J97"/>
    <mergeCell ref="D92:J92"/>
    <mergeCell ref="B93:C95"/>
    <mergeCell ref="F96:F97"/>
    <mergeCell ref="D75:E75"/>
  </mergeCells>
  <phoneticPr fontId="1"/>
  <dataValidations count="7">
    <dataValidation type="list" allowBlank="1" showInputMessage="1" showErrorMessage="1" sqref="D17 F17 H17 D21:D23 F21:F23 H21:H23 G29:G31 F27 H27 D11 I29:I30 H11 B31:B32 E29:E31 G10 E50:E56 I53:I55 G50:G56 B57:B58 G63 I63 B71:B72 B78:B79 E78:E79 G78 I96 B82:B83 E81:E82 G81 I98 E89 G84:G85 I84:I85 E84:E87 B87:B88 G87 I87 B91:B92 G93 I93 F11 D96:D97 G96:G98 B96:B97 B26:B27 I10 F33:F34">
      <formula1>"　,✔"</formula1>
    </dataValidation>
    <dataValidation type="date" imeMode="disabled" operator="greaterThanOrEqual" allowBlank="1" showInputMessage="1" showErrorMessage="1" sqref="I5:J5">
      <formula1>45748</formula1>
    </dataValidation>
    <dataValidation imeMode="disabled" allowBlank="1" showInputMessage="1" showErrorMessage="1" sqref="I13:J14 I19:J19 H57:I57"/>
    <dataValidation type="list" allowBlank="1" showInputMessage="1" showErrorMessage="1" sqref="G28">
      <formula1>"／月,／年"</formula1>
    </dataValidation>
    <dataValidation type="decimal" imeMode="disabled" operator="greaterThanOrEqual" allowBlank="1" showInputMessage="1" showErrorMessage="1" sqref="E28 E59 G59 E61 G61 E80 E77 G95 I95 I32 E90">
      <formula1>0</formula1>
    </dataValidation>
    <dataValidation type="whole" imeMode="disabled" operator="greaterThanOrEqual" allowBlank="1" showInputMessage="1" showErrorMessage="1" sqref="F36:I39 E42:I42 E44:I44 E46:I46 D43 D45 E62">
      <formula1>0</formula1>
    </dataValidation>
    <dataValidation type="list" allowBlank="1" showInputMessage="1" showErrorMessage="1" sqref="G77 G80">
      <formula1>"／日,／週,／月,／年"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cellComments="asDisplayed" r:id="rId3"/>
  <rowBreaks count="2" manualBreakCount="2">
    <brk id="39" max="9" man="1"/>
    <brk id="83" max="9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"/>
  <sheetViews>
    <sheetView workbookViewId="0">
      <selection sqref="A1:XFD1048576"/>
    </sheetView>
  </sheetViews>
  <sheetFormatPr defaultRowHeight="18"/>
  <cols>
    <col min="1" max="16384" width="8.796875" style="83"/>
  </cols>
  <sheetData>
    <row r="1" spans="1:242">
      <c r="A1" s="83" t="s">
        <v>191</v>
      </c>
      <c r="B1" s="83" t="s">
        <v>192</v>
      </c>
      <c r="C1" s="83" t="s">
        <v>193</v>
      </c>
      <c r="D1" s="83" t="s">
        <v>194</v>
      </c>
      <c r="E1" s="83" t="s">
        <v>195</v>
      </c>
      <c r="F1" s="83" t="s">
        <v>196</v>
      </c>
      <c r="G1" s="83" t="s">
        <v>197</v>
      </c>
      <c r="H1" s="83" t="s">
        <v>198</v>
      </c>
      <c r="I1" s="83" t="s">
        <v>199</v>
      </c>
      <c r="J1" s="83" t="s">
        <v>200</v>
      </c>
      <c r="K1" s="83" t="s">
        <v>201</v>
      </c>
      <c r="L1" s="83" t="s">
        <v>202</v>
      </c>
      <c r="M1" s="83" t="s">
        <v>203</v>
      </c>
      <c r="N1" s="83" t="s">
        <v>204</v>
      </c>
      <c r="O1" s="83" t="s">
        <v>174</v>
      </c>
      <c r="P1" s="83" t="s">
        <v>205</v>
      </c>
      <c r="Q1" s="83" t="s">
        <v>206</v>
      </c>
      <c r="R1" s="83" t="s">
        <v>207</v>
      </c>
      <c r="S1" s="83" t="s">
        <v>208</v>
      </c>
      <c r="T1" s="83" t="s">
        <v>209</v>
      </c>
      <c r="U1" s="83" t="s">
        <v>210</v>
      </c>
      <c r="V1" s="83" t="s">
        <v>211</v>
      </c>
      <c r="W1" s="83" t="s">
        <v>212</v>
      </c>
      <c r="X1" s="83" t="s">
        <v>213</v>
      </c>
      <c r="Y1" s="83" t="s">
        <v>214</v>
      </c>
      <c r="Z1" s="83" t="s">
        <v>215</v>
      </c>
      <c r="AA1" s="83" t="s">
        <v>216</v>
      </c>
      <c r="AB1" s="83" t="s">
        <v>217</v>
      </c>
      <c r="AC1" s="83" t="s">
        <v>218</v>
      </c>
      <c r="AD1" s="83" t="s">
        <v>219</v>
      </c>
      <c r="AE1" s="83" t="s">
        <v>220</v>
      </c>
      <c r="AF1" s="83" t="s">
        <v>221</v>
      </c>
      <c r="AG1" s="83" t="s">
        <v>222</v>
      </c>
      <c r="AH1" s="83" t="s">
        <v>223</v>
      </c>
      <c r="AI1" s="83" t="s">
        <v>224</v>
      </c>
      <c r="AJ1" s="83" t="s">
        <v>225</v>
      </c>
      <c r="AK1" s="83" t="s">
        <v>226</v>
      </c>
      <c r="AL1" s="83" t="s">
        <v>227</v>
      </c>
      <c r="AM1" s="83" t="s">
        <v>228</v>
      </c>
      <c r="AN1" s="83" t="s">
        <v>229</v>
      </c>
      <c r="AO1" s="83" t="s">
        <v>230</v>
      </c>
      <c r="AP1" s="83" t="s">
        <v>231</v>
      </c>
      <c r="AQ1" s="83" t="s">
        <v>232</v>
      </c>
      <c r="AR1" s="83" t="s">
        <v>233</v>
      </c>
      <c r="AS1" s="83" t="s">
        <v>234</v>
      </c>
      <c r="AT1" s="83" t="s">
        <v>235</v>
      </c>
      <c r="AU1" s="83" t="s">
        <v>414</v>
      </c>
      <c r="AV1" s="83" t="s">
        <v>415</v>
      </c>
      <c r="AW1" s="83" t="s">
        <v>236</v>
      </c>
      <c r="AX1" s="83" t="s">
        <v>237</v>
      </c>
      <c r="AY1" s="83" t="s">
        <v>238</v>
      </c>
      <c r="AZ1" s="83" t="s">
        <v>239</v>
      </c>
      <c r="BA1" s="83" t="s">
        <v>240</v>
      </c>
      <c r="BB1" s="83" t="s">
        <v>241</v>
      </c>
      <c r="BC1" s="83" t="s">
        <v>242</v>
      </c>
      <c r="BD1" s="83" t="s">
        <v>243</v>
      </c>
      <c r="BE1" s="83" t="s">
        <v>244</v>
      </c>
      <c r="BF1" s="83" t="s">
        <v>245</v>
      </c>
      <c r="BG1" s="83" t="s">
        <v>246</v>
      </c>
      <c r="BH1" s="83" t="s">
        <v>247</v>
      </c>
      <c r="BI1" s="83" t="s">
        <v>248</v>
      </c>
      <c r="BJ1" s="83" t="s">
        <v>249</v>
      </c>
      <c r="BK1" s="83" t="s">
        <v>250</v>
      </c>
      <c r="BL1" s="83" t="s">
        <v>251</v>
      </c>
      <c r="BM1" s="83" t="s">
        <v>252</v>
      </c>
      <c r="BN1" s="83" t="s">
        <v>253</v>
      </c>
      <c r="BO1" s="83" t="s">
        <v>254</v>
      </c>
      <c r="BP1" s="83" t="s">
        <v>255</v>
      </c>
      <c r="BQ1" s="83" t="s">
        <v>256</v>
      </c>
      <c r="BR1" s="83" t="s">
        <v>257</v>
      </c>
      <c r="BS1" s="83" t="s">
        <v>258</v>
      </c>
      <c r="BT1" s="83" t="s">
        <v>259</v>
      </c>
      <c r="BU1" s="83" t="s">
        <v>260</v>
      </c>
      <c r="BV1" s="83" t="s">
        <v>261</v>
      </c>
      <c r="BW1" s="83" t="s">
        <v>262</v>
      </c>
      <c r="BX1" s="83" t="s">
        <v>263</v>
      </c>
      <c r="BY1" s="83" t="s">
        <v>264</v>
      </c>
      <c r="BZ1" s="83" t="s">
        <v>265</v>
      </c>
      <c r="CA1" s="83" t="s">
        <v>266</v>
      </c>
      <c r="CB1" s="83" t="s">
        <v>267</v>
      </c>
      <c r="CC1" s="83" t="s">
        <v>268</v>
      </c>
      <c r="CD1" s="83" t="s">
        <v>269</v>
      </c>
      <c r="CE1" s="83" t="s">
        <v>270</v>
      </c>
      <c r="CF1" s="83" t="s">
        <v>271</v>
      </c>
      <c r="CG1" s="83" t="s">
        <v>272</v>
      </c>
      <c r="CH1" s="83" t="s">
        <v>273</v>
      </c>
      <c r="CI1" s="83" t="s">
        <v>274</v>
      </c>
      <c r="CJ1" s="83" t="s">
        <v>275</v>
      </c>
      <c r="CK1" s="83" t="s">
        <v>276</v>
      </c>
      <c r="CL1" s="83" t="s">
        <v>277</v>
      </c>
      <c r="CM1" s="83" t="s">
        <v>278</v>
      </c>
      <c r="CN1" s="83" t="s">
        <v>279</v>
      </c>
      <c r="CO1" s="83" t="s">
        <v>280</v>
      </c>
      <c r="CP1" s="83" t="s">
        <v>281</v>
      </c>
      <c r="CQ1" s="83" t="s">
        <v>282</v>
      </c>
      <c r="CR1" s="83" t="s">
        <v>283</v>
      </c>
      <c r="CS1" s="83" t="s">
        <v>284</v>
      </c>
      <c r="CT1" s="83" t="s">
        <v>285</v>
      </c>
      <c r="CU1" s="83" t="s">
        <v>286</v>
      </c>
      <c r="CV1" s="83" t="s">
        <v>287</v>
      </c>
      <c r="CW1" s="83" t="s">
        <v>288</v>
      </c>
      <c r="CX1" s="83" t="s">
        <v>289</v>
      </c>
      <c r="CY1" s="83" t="s">
        <v>290</v>
      </c>
      <c r="CZ1" s="83" t="s">
        <v>291</v>
      </c>
      <c r="DA1" s="83" t="s">
        <v>292</v>
      </c>
      <c r="DB1" s="83" t="s">
        <v>293</v>
      </c>
      <c r="DC1" s="83" t="s">
        <v>294</v>
      </c>
      <c r="DD1" s="83" t="s">
        <v>295</v>
      </c>
      <c r="DE1" s="83" t="s">
        <v>296</v>
      </c>
      <c r="DF1" s="83" t="s">
        <v>297</v>
      </c>
      <c r="DG1" s="83" t="s">
        <v>298</v>
      </c>
      <c r="DH1" s="83" t="s">
        <v>299</v>
      </c>
      <c r="DI1" s="83" t="s">
        <v>300</v>
      </c>
      <c r="DJ1" s="83" t="s">
        <v>301</v>
      </c>
      <c r="DK1" s="83" t="s">
        <v>302</v>
      </c>
      <c r="DL1" s="83" t="s">
        <v>303</v>
      </c>
      <c r="DM1" s="83" t="s">
        <v>304</v>
      </c>
      <c r="DN1" s="83" t="s">
        <v>305</v>
      </c>
      <c r="DO1" s="83" t="s">
        <v>306</v>
      </c>
      <c r="DP1" s="83" t="s">
        <v>307</v>
      </c>
      <c r="DQ1" s="83" t="s">
        <v>308</v>
      </c>
      <c r="DR1" s="83" t="s">
        <v>309</v>
      </c>
      <c r="DS1" s="83" t="s">
        <v>310</v>
      </c>
      <c r="DT1" s="83" t="s">
        <v>311</v>
      </c>
      <c r="DU1" s="83" t="s">
        <v>312</v>
      </c>
      <c r="DV1" s="83" t="s">
        <v>313</v>
      </c>
      <c r="DW1" s="83" t="s">
        <v>314</v>
      </c>
      <c r="DX1" s="83" t="s">
        <v>315</v>
      </c>
      <c r="DY1" s="83" t="s">
        <v>316</v>
      </c>
      <c r="DZ1" s="83" t="s">
        <v>317</v>
      </c>
      <c r="EA1" s="83" t="s">
        <v>318</v>
      </c>
      <c r="EB1" s="83" t="s">
        <v>319</v>
      </c>
      <c r="EC1" s="83" t="s">
        <v>320</v>
      </c>
      <c r="ED1" s="83" t="s">
        <v>321</v>
      </c>
      <c r="EE1" s="83" t="s">
        <v>322</v>
      </c>
      <c r="EF1" s="83" t="s">
        <v>323</v>
      </c>
      <c r="EG1" s="83" t="s">
        <v>324</v>
      </c>
      <c r="EH1" s="83" t="s">
        <v>325</v>
      </c>
      <c r="EI1" s="83" t="s">
        <v>326</v>
      </c>
      <c r="EJ1" s="83" t="s">
        <v>327</v>
      </c>
      <c r="EK1" s="83" t="s">
        <v>328</v>
      </c>
      <c r="EL1" s="83" t="s">
        <v>329</v>
      </c>
      <c r="EM1" s="83" t="s">
        <v>175</v>
      </c>
      <c r="EN1" s="83" t="s">
        <v>330</v>
      </c>
      <c r="EO1" s="83" t="s">
        <v>331</v>
      </c>
      <c r="EP1" s="83" t="s">
        <v>332</v>
      </c>
      <c r="EQ1" s="83" t="s">
        <v>333</v>
      </c>
      <c r="ER1" s="83" t="s">
        <v>334</v>
      </c>
      <c r="ES1" s="83" t="s">
        <v>335</v>
      </c>
      <c r="ET1" s="83" t="s">
        <v>336</v>
      </c>
      <c r="EU1" s="83" t="s">
        <v>337</v>
      </c>
      <c r="EV1" s="83" t="s">
        <v>338</v>
      </c>
      <c r="EW1" s="83" t="s">
        <v>339</v>
      </c>
      <c r="EX1" s="83" t="s">
        <v>340</v>
      </c>
      <c r="EY1" s="83" t="s">
        <v>341</v>
      </c>
      <c r="EZ1" s="83" t="s">
        <v>342</v>
      </c>
      <c r="FA1" s="83" t="s">
        <v>343</v>
      </c>
      <c r="FB1" s="83" t="s">
        <v>344</v>
      </c>
      <c r="FC1" s="83" t="s">
        <v>345</v>
      </c>
      <c r="FD1" s="83" t="s">
        <v>346</v>
      </c>
      <c r="FE1" s="83" t="s">
        <v>347</v>
      </c>
      <c r="FF1" s="83" t="s">
        <v>348</v>
      </c>
      <c r="FG1" s="83" t="s">
        <v>349</v>
      </c>
      <c r="FH1" s="83" t="s">
        <v>350</v>
      </c>
      <c r="FI1" s="83" t="s">
        <v>351</v>
      </c>
      <c r="FJ1" s="83" t="s">
        <v>352</v>
      </c>
      <c r="FK1" s="83" t="s">
        <v>353</v>
      </c>
      <c r="FL1" s="83" t="s">
        <v>354</v>
      </c>
      <c r="FM1" s="83" t="s">
        <v>355</v>
      </c>
      <c r="FN1" s="83" t="s">
        <v>356</v>
      </c>
      <c r="FO1" s="83" t="s">
        <v>357</v>
      </c>
      <c r="FP1" s="83" t="s">
        <v>358</v>
      </c>
      <c r="FQ1" s="83" t="s">
        <v>359</v>
      </c>
      <c r="FR1" s="83" t="s">
        <v>360</v>
      </c>
      <c r="FS1" s="83" t="s">
        <v>361</v>
      </c>
      <c r="FT1" s="83" t="s">
        <v>362</v>
      </c>
      <c r="FU1" s="83" t="s">
        <v>363</v>
      </c>
      <c r="FV1" s="83" t="s">
        <v>364</v>
      </c>
      <c r="FW1" s="83" t="s">
        <v>365</v>
      </c>
      <c r="FX1" s="83" t="s">
        <v>366</v>
      </c>
      <c r="FY1" s="83" t="s">
        <v>367</v>
      </c>
      <c r="FZ1" s="83" t="s">
        <v>368</v>
      </c>
      <c r="GA1" s="83" t="s">
        <v>369</v>
      </c>
      <c r="GB1" s="83" t="s">
        <v>370</v>
      </c>
      <c r="GC1" s="83" t="s">
        <v>371</v>
      </c>
      <c r="GD1" s="83" t="s">
        <v>372</v>
      </c>
      <c r="GE1" s="83" t="s">
        <v>373</v>
      </c>
      <c r="GF1" s="83" t="s">
        <v>374</v>
      </c>
      <c r="GG1" s="83" t="s">
        <v>375</v>
      </c>
      <c r="GH1" s="83" t="s">
        <v>376</v>
      </c>
      <c r="GI1" s="83" t="s">
        <v>377</v>
      </c>
      <c r="GJ1" s="83" t="s">
        <v>417</v>
      </c>
      <c r="GK1" s="83" t="s">
        <v>418</v>
      </c>
      <c r="GL1" s="83" t="s">
        <v>176</v>
      </c>
      <c r="GM1" s="83" t="s">
        <v>177</v>
      </c>
      <c r="GN1" s="83" t="s">
        <v>378</v>
      </c>
      <c r="GO1" s="83" t="s">
        <v>379</v>
      </c>
      <c r="GP1" s="83" t="s">
        <v>380</v>
      </c>
      <c r="GQ1" s="83" t="s">
        <v>381</v>
      </c>
      <c r="GR1" s="83" t="s">
        <v>417</v>
      </c>
      <c r="GS1" s="83" t="s">
        <v>418</v>
      </c>
      <c r="GT1" s="83" t="s">
        <v>178</v>
      </c>
      <c r="GU1" s="83" t="s">
        <v>179</v>
      </c>
      <c r="GV1" s="83" t="s">
        <v>382</v>
      </c>
      <c r="GW1" s="83" t="s">
        <v>383</v>
      </c>
      <c r="GX1" s="83" t="s">
        <v>180</v>
      </c>
      <c r="GY1" s="83" t="s">
        <v>384</v>
      </c>
      <c r="GZ1" s="83" t="s">
        <v>385</v>
      </c>
      <c r="HA1" s="83" t="s">
        <v>181</v>
      </c>
      <c r="HB1" s="83" t="s">
        <v>182</v>
      </c>
      <c r="HC1" s="83" t="s">
        <v>183</v>
      </c>
      <c r="HD1" s="83" t="s">
        <v>184</v>
      </c>
      <c r="HE1" s="83" t="s">
        <v>185</v>
      </c>
      <c r="HF1" s="83" t="s">
        <v>186</v>
      </c>
      <c r="HG1" s="83" t="s">
        <v>187</v>
      </c>
      <c r="HH1" s="83" t="s">
        <v>386</v>
      </c>
      <c r="HI1" s="83" t="s">
        <v>387</v>
      </c>
      <c r="HJ1" s="83" t="s">
        <v>388</v>
      </c>
      <c r="HK1" s="83" t="s">
        <v>188</v>
      </c>
      <c r="HL1" s="83" t="s">
        <v>189</v>
      </c>
      <c r="HM1" s="83" t="s">
        <v>190</v>
      </c>
      <c r="HN1" s="83" t="s">
        <v>389</v>
      </c>
      <c r="HO1" s="83" t="s">
        <v>390</v>
      </c>
      <c r="HP1" s="83" t="s">
        <v>391</v>
      </c>
      <c r="HQ1" s="83" t="s">
        <v>392</v>
      </c>
      <c r="HR1" s="83" t="s">
        <v>393</v>
      </c>
      <c r="HS1" s="83" t="s">
        <v>394</v>
      </c>
      <c r="HT1" s="83" t="s">
        <v>395</v>
      </c>
      <c r="HU1" s="83" t="s">
        <v>396</v>
      </c>
      <c r="HV1" s="83" t="s">
        <v>397</v>
      </c>
      <c r="HW1" s="83" t="s">
        <v>398</v>
      </c>
      <c r="HX1" s="83" t="s">
        <v>399</v>
      </c>
      <c r="HY1" s="83" t="s">
        <v>400</v>
      </c>
      <c r="HZ1" s="83" t="s">
        <v>401</v>
      </c>
      <c r="IA1" s="83" t="s">
        <v>402</v>
      </c>
      <c r="IB1" s="83" t="s">
        <v>403</v>
      </c>
      <c r="IC1" s="83" t="s">
        <v>404</v>
      </c>
      <c r="ID1" s="83" t="s">
        <v>405</v>
      </c>
      <c r="IE1" s="83" t="s">
        <v>406</v>
      </c>
      <c r="IF1" s="83" t="s">
        <v>407</v>
      </c>
      <c r="IG1" s="83" t="s">
        <v>408</v>
      </c>
      <c r="IH1" s="83" t="s">
        <v>409</v>
      </c>
    </row>
    <row r="2" spans="1:242">
      <c r="A2" s="83">
        <f>令和7年度!I3</f>
        <v>0</v>
      </c>
      <c r="B2" s="83">
        <f>令和7年度!J3</f>
        <v>0</v>
      </c>
      <c r="C2" s="83">
        <f>令和7年度!I5</f>
        <v>0</v>
      </c>
      <c r="D2" s="83">
        <f>令和7年度!H7</f>
        <v>0</v>
      </c>
      <c r="E2" s="83">
        <f>令和7年度!H8</f>
        <v>0</v>
      </c>
      <c r="F2" s="83" t="str">
        <f>令和7年度!G10</f>
        <v>　</v>
      </c>
      <c r="G2" s="83" t="str">
        <f>令和7年度!I10</f>
        <v>　</v>
      </c>
      <c r="H2" s="83" t="str">
        <f>令和7年度!D11</f>
        <v>　</v>
      </c>
      <c r="I2" s="83" t="str">
        <f>令和7年度!F11</f>
        <v>　</v>
      </c>
      <c r="J2" s="83" t="str">
        <f>令和7年度!H11</f>
        <v>　</v>
      </c>
      <c r="K2" s="83">
        <f>令和7年度!D12</f>
        <v>0</v>
      </c>
      <c r="L2" s="83">
        <f>令和7年度!I12</f>
        <v>0</v>
      </c>
      <c r="M2" s="83">
        <f>令和7年度!D13</f>
        <v>0</v>
      </c>
      <c r="N2" s="83">
        <f>令和7年度!I13</f>
        <v>0</v>
      </c>
      <c r="O2" s="83">
        <f>令和7年度!I14</f>
        <v>0</v>
      </c>
      <c r="P2" s="83">
        <f>令和7年度!E15</f>
        <v>0</v>
      </c>
      <c r="Q2" s="83">
        <f>令和7年度!H15</f>
        <v>0</v>
      </c>
      <c r="R2" s="83">
        <f>令和7年度!J15</f>
        <v>0</v>
      </c>
      <c r="S2" s="83">
        <f>令和7年度!E16</f>
        <v>0</v>
      </c>
      <c r="T2" s="83">
        <f>令和7年度!H16</f>
        <v>0</v>
      </c>
      <c r="U2" s="83">
        <f>令和7年度!J16</f>
        <v>0</v>
      </c>
      <c r="V2" s="83" t="str">
        <f>令和7年度!D17</f>
        <v>　</v>
      </c>
      <c r="W2" s="83" t="str">
        <f>令和7年度!F17</f>
        <v>　</v>
      </c>
      <c r="X2" s="83" t="str">
        <f>令和7年度!H17</f>
        <v>　</v>
      </c>
      <c r="Y2" s="83">
        <f>令和7年度!J17</f>
        <v>0</v>
      </c>
      <c r="Z2" s="83">
        <f>令和7年度!D18</f>
        <v>0</v>
      </c>
      <c r="AA2" s="83">
        <f>令和7年度!D19</f>
        <v>0</v>
      </c>
      <c r="AB2" s="83">
        <f>令和7年度!I19</f>
        <v>0</v>
      </c>
      <c r="AC2" s="83">
        <f>令和7年度!D20</f>
        <v>0</v>
      </c>
      <c r="AD2" s="83" t="str">
        <f>令和7年度!D21</f>
        <v>　</v>
      </c>
      <c r="AE2" s="83" t="str">
        <f>令和7年度!F21</f>
        <v>　</v>
      </c>
      <c r="AF2" s="83" t="str">
        <f>令和7年度!H21</f>
        <v>　</v>
      </c>
      <c r="AG2" s="83" t="str">
        <f>令和7年度!D22</f>
        <v>　</v>
      </c>
      <c r="AH2" s="83" t="str">
        <f>令和7年度!F22</f>
        <v>　</v>
      </c>
      <c r="AI2" s="83" t="str">
        <f>令和7年度!H22</f>
        <v>　</v>
      </c>
      <c r="AJ2" s="83">
        <f>令和7年度!D23</f>
        <v>0</v>
      </c>
      <c r="AK2" s="83">
        <f>令和7年度!F23</f>
        <v>0</v>
      </c>
      <c r="AL2" s="83">
        <f>令和7年度!H23</f>
        <v>0</v>
      </c>
      <c r="AM2" s="83">
        <f>令和7年度!J23</f>
        <v>0</v>
      </c>
      <c r="AN2" s="83" t="str">
        <f>令和7年度!B26</f>
        <v>　</v>
      </c>
      <c r="AO2" s="83" t="str">
        <f>令和7年度!B27</f>
        <v>　</v>
      </c>
      <c r="AP2" s="83">
        <f>令和7年度!D25</f>
        <v>0</v>
      </c>
      <c r="AQ2" s="83" t="str">
        <f>令和7年度!F27</f>
        <v>　</v>
      </c>
      <c r="AR2" s="83" t="str">
        <f>令和7年度!H27</f>
        <v>　</v>
      </c>
      <c r="AS2" s="83" t="str">
        <f>令和7年度!B31</f>
        <v>　</v>
      </c>
      <c r="AT2" s="83" t="str">
        <f>令和7年度!B32</f>
        <v>　</v>
      </c>
      <c r="AU2" s="83">
        <f>令和7年度!E28</f>
        <v>0</v>
      </c>
      <c r="AV2" s="83">
        <f>令和7年度!G28</f>
        <v>0</v>
      </c>
      <c r="AW2" s="83" t="str">
        <f>令和7年度!E29</f>
        <v>　</v>
      </c>
      <c r="AX2" s="83" t="str">
        <f>令和7年度!G29</f>
        <v>　</v>
      </c>
      <c r="AY2" s="83" t="str">
        <f>令和7年度!I29</f>
        <v>　</v>
      </c>
      <c r="AZ2" s="83" t="str">
        <f>令和7年度!E30</f>
        <v>　</v>
      </c>
      <c r="BA2" s="83" t="str">
        <f>令和7年度!G30</f>
        <v>　</v>
      </c>
      <c r="BB2" s="83" t="str">
        <f>令和7年度!I30</f>
        <v>　</v>
      </c>
      <c r="BC2" s="83" t="str">
        <f>令和7年度!E31</f>
        <v>　</v>
      </c>
      <c r="BD2" s="83">
        <f>令和7年度!G31</f>
        <v>0</v>
      </c>
      <c r="BE2" s="83">
        <f>令和7年度!I31</f>
        <v>0</v>
      </c>
      <c r="BF2" s="83">
        <f>令和7年度!I32</f>
        <v>0</v>
      </c>
      <c r="BG2" s="83">
        <f>令和7年度!F33</f>
        <v>0</v>
      </c>
      <c r="BH2" s="83" t="str">
        <f>令和7年度!F34</f>
        <v>　</v>
      </c>
      <c r="BI2" s="83">
        <f>令和7年度!I33</f>
        <v>0</v>
      </c>
      <c r="BJ2" s="83">
        <f>令和7年度!F36</f>
        <v>0</v>
      </c>
      <c r="BK2" s="83">
        <f>令和7年度!G36</f>
        <v>0</v>
      </c>
      <c r="BL2" s="83">
        <f>令和7年度!H36</f>
        <v>0</v>
      </c>
      <c r="BM2" s="83">
        <f>令和7年度!I36</f>
        <v>0</v>
      </c>
      <c r="BN2" s="83" t="str">
        <f>令和7年度!J36</f>
        <v/>
      </c>
      <c r="BO2" s="83">
        <f>令和7年度!F37</f>
        <v>0</v>
      </c>
      <c r="BP2" s="83">
        <f>令和7年度!G37</f>
        <v>0</v>
      </c>
      <c r="BQ2" s="83">
        <f>令和7年度!H37</f>
        <v>0</v>
      </c>
      <c r="BR2" s="83">
        <f>令和7年度!I37</f>
        <v>0</v>
      </c>
      <c r="BS2" s="83" t="str">
        <f>令和7年度!J37</f>
        <v/>
      </c>
      <c r="BT2" s="83">
        <f>令和7年度!F38</f>
        <v>0</v>
      </c>
      <c r="BU2" s="83">
        <f>令和7年度!G38</f>
        <v>0</v>
      </c>
      <c r="BV2" s="83">
        <f>令和7年度!H38</f>
        <v>0</v>
      </c>
      <c r="BW2" s="83">
        <f>令和7年度!I38</f>
        <v>0</v>
      </c>
      <c r="BX2" s="83" t="str">
        <f>令和7年度!J38</f>
        <v/>
      </c>
      <c r="BY2" s="83">
        <f>令和7年度!F39</f>
        <v>0</v>
      </c>
      <c r="BZ2" s="83">
        <f>令和7年度!G39</f>
        <v>0</v>
      </c>
      <c r="CA2" s="83">
        <f>令和7年度!H39</f>
        <v>0</v>
      </c>
      <c r="CB2" s="83">
        <f>令和7年度!I39</f>
        <v>0</v>
      </c>
      <c r="CC2" s="83" t="str">
        <f>令和7年度!J39</f>
        <v/>
      </c>
      <c r="CD2" s="83">
        <f>令和7年度!D42</f>
        <v>0</v>
      </c>
      <c r="CE2" s="83">
        <f>令和7年度!D43</f>
        <v>0</v>
      </c>
      <c r="CF2" s="83">
        <f>令和7年度!E42</f>
        <v>0</v>
      </c>
      <c r="CG2" s="83">
        <f>令和7年度!F42</f>
        <v>0</v>
      </c>
      <c r="CH2" s="83">
        <f>令和7年度!G42</f>
        <v>0</v>
      </c>
      <c r="CI2" s="83">
        <f>令和7年度!H42</f>
        <v>0</v>
      </c>
      <c r="CJ2" s="83">
        <f>令和7年度!H41</f>
        <v>0</v>
      </c>
      <c r="CK2" s="83">
        <f>令和7年度!I42</f>
        <v>0</v>
      </c>
      <c r="CL2" s="83">
        <f>令和7年度!I41</f>
        <v>0</v>
      </c>
      <c r="CM2" s="83" t="str">
        <f>令和7年度!J42</f>
        <v/>
      </c>
      <c r="CN2" s="83">
        <f>令和7年度!D44</f>
        <v>0</v>
      </c>
      <c r="CO2" s="83">
        <f>令和7年度!D45</f>
        <v>0</v>
      </c>
      <c r="CP2" s="83">
        <f>令和7年度!E44</f>
        <v>0</v>
      </c>
      <c r="CQ2" s="83">
        <f>令和7年度!F44</f>
        <v>0</v>
      </c>
      <c r="CR2" s="83">
        <f>令和7年度!G44</f>
        <v>0</v>
      </c>
      <c r="CS2" s="83">
        <f>令和7年度!H44</f>
        <v>0</v>
      </c>
      <c r="CT2" s="83">
        <f>令和7年度!I44</f>
        <v>0</v>
      </c>
      <c r="CU2" s="83" t="str">
        <f>令和7年度!J44</f>
        <v/>
      </c>
      <c r="CV2" s="83">
        <f>令和7年度!E46</f>
        <v>0</v>
      </c>
      <c r="CW2" s="83">
        <f>令和7年度!F46</f>
        <v>0</v>
      </c>
      <c r="CX2" s="83">
        <f>令和7年度!G46</f>
        <v>0</v>
      </c>
      <c r="CY2" s="83">
        <f>令和7年度!H46</f>
        <v>0</v>
      </c>
      <c r="CZ2" s="83">
        <f>令和7年度!I46</f>
        <v>0</v>
      </c>
      <c r="DA2" s="83" t="str">
        <f>令和7年度!J46</f>
        <v/>
      </c>
      <c r="DB2" s="83" t="str">
        <f>令和7年度!D49</f>
        <v/>
      </c>
      <c r="DC2" s="83" t="str">
        <f>令和7年度!E48</f>
        <v/>
      </c>
      <c r="DD2" s="83" t="str">
        <f>令和7年度!F48</f>
        <v/>
      </c>
      <c r="DE2" s="83" t="str">
        <f>令和7年度!G48</f>
        <v/>
      </c>
      <c r="DF2" s="83" t="str">
        <f>令和7年度!H48</f>
        <v/>
      </c>
      <c r="DG2" s="83" t="str">
        <f>令和7年度!I48</f>
        <v/>
      </c>
      <c r="DH2" s="83" t="str">
        <f>令和7年度!J48</f>
        <v/>
      </c>
      <c r="DI2" s="83" t="str">
        <f>令和7年度!E50</f>
        <v>　</v>
      </c>
      <c r="DJ2" s="83" t="str">
        <f>令和7年度!G50</f>
        <v>　</v>
      </c>
      <c r="DK2" s="83">
        <f>令和7年度!E51</f>
        <v>0</v>
      </c>
      <c r="DL2" s="83">
        <f>令和7年度!G51</f>
        <v>0</v>
      </c>
      <c r="DM2" s="83">
        <f>令和7年度!E52</f>
        <v>0</v>
      </c>
      <c r="DN2" s="83" t="str">
        <f>令和7年度!G52</f>
        <v>　</v>
      </c>
      <c r="DO2" s="83">
        <f>令和7年度!I51</f>
        <v>0</v>
      </c>
      <c r="DP2" s="83" t="str">
        <f>令和7年度!B57</f>
        <v>　</v>
      </c>
      <c r="DQ2" s="83" t="str">
        <f>令和7年度!B58</f>
        <v>　</v>
      </c>
      <c r="DR2" s="83" t="str">
        <f>令和7年度!E53</f>
        <v>　</v>
      </c>
      <c r="DS2" s="83" t="str">
        <f>令和7年度!G53</f>
        <v>　</v>
      </c>
      <c r="DT2" s="83" t="str">
        <f>令和7年度!I53</f>
        <v>　</v>
      </c>
      <c r="DU2" s="83" t="str">
        <f>令和7年度!E54</f>
        <v>　</v>
      </c>
      <c r="DV2" s="83" t="str">
        <f>令和7年度!G54</f>
        <v>　</v>
      </c>
      <c r="DW2" s="83" t="str">
        <f>令和7年度!I54</f>
        <v>　</v>
      </c>
      <c r="DX2" s="83" t="str">
        <f>令和7年度!E55</f>
        <v>　</v>
      </c>
      <c r="DY2" s="83" t="str">
        <f>令和7年度!G55</f>
        <v>　</v>
      </c>
      <c r="DZ2" s="83" t="str">
        <f>令和7年度!I55</f>
        <v>　</v>
      </c>
      <c r="EA2" s="83" t="str">
        <f>令和7年度!E56</f>
        <v>　</v>
      </c>
      <c r="EB2" s="83" t="str">
        <f>令和7年度!G56</f>
        <v>　</v>
      </c>
      <c r="EC2" s="83">
        <f>令和7年度!I56</f>
        <v>0</v>
      </c>
      <c r="ED2" s="83">
        <f>令和7年度!H57</f>
        <v>31229</v>
      </c>
      <c r="EE2" s="83">
        <f>令和7年度!E59</f>
        <v>0</v>
      </c>
      <c r="EF2" s="83">
        <f>令和7年度!G59</f>
        <v>0</v>
      </c>
      <c r="EG2" s="83" t="str">
        <f>令和7年度!I59</f>
        <v/>
      </c>
      <c r="EH2" s="83">
        <f>令和7年度!E61</f>
        <v>0</v>
      </c>
      <c r="EI2" s="83">
        <f>令和7年度!G61</f>
        <v>0</v>
      </c>
      <c r="EJ2" s="83" t="str">
        <f>令和7年度!I61</f>
        <v/>
      </c>
      <c r="EK2" s="83" t="str">
        <f>令和7年度!B71</f>
        <v>　</v>
      </c>
      <c r="EL2" s="83" t="str">
        <f>令和7年度!B72</f>
        <v>　</v>
      </c>
      <c r="EM2" s="83">
        <f>令和7年度!E62</f>
        <v>0</v>
      </c>
      <c r="EN2" s="83" t="str">
        <f>令和7年度!G63</f>
        <v>　</v>
      </c>
      <c r="EO2" s="83" t="str">
        <f>令和7年度!I63</f>
        <v>　</v>
      </c>
      <c r="EP2" s="83">
        <f>令和7年度!G66</f>
        <v>0</v>
      </c>
      <c r="EQ2" s="83">
        <f>令和7年度!H66</f>
        <v>0</v>
      </c>
      <c r="ER2" s="83">
        <f>令和7年度!I66</f>
        <v>0</v>
      </c>
      <c r="ES2" s="83">
        <f>令和7年度!J66</f>
        <v>0</v>
      </c>
      <c r="ET2" s="83">
        <f>令和7年度!G67</f>
        <v>0</v>
      </c>
      <c r="EU2" s="83">
        <f>令和7年度!H67</f>
        <v>0</v>
      </c>
      <c r="EV2" s="83">
        <f>令和7年度!I67</f>
        <v>0</v>
      </c>
      <c r="EW2" s="83">
        <f>令和7年度!J67</f>
        <v>0</v>
      </c>
      <c r="EX2" s="83">
        <f>令和7年度!G68</f>
        <v>0</v>
      </c>
      <c r="EY2" s="83">
        <f>令和7年度!H68</f>
        <v>0</v>
      </c>
      <c r="EZ2" s="83">
        <f>令和7年度!I68</f>
        <v>0</v>
      </c>
      <c r="FA2" s="83">
        <f>令和7年度!J68</f>
        <v>0</v>
      </c>
      <c r="FB2" s="83">
        <f>令和7年度!G69</f>
        <v>0</v>
      </c>
      <c r="FC2" s="83">
        <f>令和7年度!H69</f>
        <v>0</v>
      </c>
      <c r="FD2" s="83">
        <f>令和7年度!I69</f>
        <v>0</v>
      </c>
      <c r="FE2" s="83">
        <f>令和7年度!J69</f>
        <v>0</v>
      </c>
      <c r="FF2" s="83">
        <f>令和7年度!G70</f>
        <v>0</v>
      </c>
      <c r="FG2" s="83">
        <f>令和7年度!H70</f>
        <v>0</v>
      </c>
      <c r="FH2" s="83">
        <f>令和7年度!I70</f>
        <v>0</v>
      </c>
      <c r="FI2" s="83">
        <f>令和7年度!J70</f>
        <v>0</v>
      </c>
      <c r="FJ2" s="83">
        <f>令和7年度!G71</f>
        <v>0</v>
      </c>
      <c r="FK2" s="83">
        <f>令和7年度!H71</f>
        <v>0</v>
      </c>
      <c r="FL2" s="83">
        <f>令和7年度!I71</f>
        <v>0</v>
      </c>
      <c r="FM2" s="83">
        <f>令和7年度!J71</f>
        <v>0</v>
      </c>
      <c r="FN2" s="83">
        <f>令和7年度!G72</f>
        <v>0</v>
      </c>
      <c r="FO2" s="83">
        <f>令和7年度!H72</f>
        <v>0</v>
      </c>
      <c r="FP2" s="83">
        <f>令和7年度!I72</f>
        <v>0</v>
      </c>
      <c r="FQ2" s="83">
        <f>令和7年度!J72</f>
        <v>0</v>
      </c>
      <c r="FR2" s="83">
        <f>令和7年度!G73</f>
        <v>0</v>
      </c>
      <c r="FS2" s="83">
        <f>令和7年度!H73</f>
        <v>0</v>
      </c>
      <c r="FT2" s="83">
        <f>令和7年度!I73</f>
        <v>0</v>
      </c>
      <c r="FU2" s="83">
        <f>令和7年度!J73</f>
        <v>0</v>
      </c>
      <c r="FV2" s="83">
        <f>令和7年度!G74</f>
        <v>0</v>
      </c>
      <c r="FW2" s="83">
        <f>令和7年度!H74</f>
        <v>0</v>
      </c>
      <c r="FX2" s="83">
        <f>令和7年度!I74</f>
        <v>0</v>
      </c>
      <c r="FY2" s="83">
        <f>令和7年度!J74</f>
        <v>0</v>
      </c>
      <c r="FZ2" s="83">
        <f>令和7年度!G75</f>
        <v>0</v>
      </c>
      <c r="GA2" s="83">
        <f>令和7年度!H75</f>
        <v>0</v>
      </c>
      <c r="GB2" s="83">
        <f>令和7年度!I75</f>
        <v>0</v>
      </c>
      <c r="GC2" s="83">
        <f>令和7年度!J75</f>
        <v>0</v>
      </c>
      <c r="GD2" s="83">
        <f>令和7年度!G76</f>
        <v>0</v>
      </c>
      <c r="GE2" s="83">
        <f>令和7年度!H76</f>
        <v>0</v>
      </c>
      <c r="GF2" s="83">
        <f>令和7年度!I76</f>
        <v>0</v>
      </c>
      <c r="GG2" s="83">
        <f>令和7年度!J76</f>
        <v>0</v>
      </c>
      <c r="GH2" s="83" t="str">
        <f>令和7年度!B78</f>
        <v>　</v>
      </c>
      <c r="GI2" s="83" t="str">
        <f>令和7年度!B79</f>
        <v>　</v>
      </c>
      <c r="GJ2" s="83">
        <f>令和7年度!E77</f>
        <v>0</v>
      </c>
      <c r="GK2" s="83">
        <f>令和7年度!G77</f>
        <v>0</v>
      </c>
      <c r="GL2" s="83" t="str">
        <f>令和7年度!E78</f>
        <v>　</v>
      </c>
      <c r="GM2" s="83" t="str">
        <f>令和7年度!G78</f>
        <v>　</v>
      </c>
      <c r="GN2" s="83" t="str">
        <f>令和7年度!E79</f>
        <v>　</v>
      </c>
      <c r="GO2" s="83">
        <f>令和7年度!G79</f>
        <v>0</v>
      </c>
      <c r="GP2" s="83" t="str">
        <f>令和7年度!B82</f>
        <v>　</v>
      </c>
      <c r="GQ2" s="83" t="str">
        <f>令和7年度!B83</f>
        <v>　</v>
      </c>
      <c r="GR2" s="83">
        <f>令和7年度!E80</f>
        <v>0</v>
      </c>
      <c r="GS2" s="83">
        <f>令和7年度!G80</f>
        <v>0</v>
      </c>
      <c r="GT2" s="83" t="str">
        <f>令和7年度!E81</f>
        <v>　</v>
      </c>
      <c r="GU2" s="83" t="str">
        <f>令和7年度!G81</f>
        <v>　</v>
      </c>
      <c r="GV2" s="83" t="str">
        <f>令和7年度!E82</f>
        <v>　</v>
      </c>
      <c r="GW2" s="83">
        <f>令和7年度!G82</f>
        <v>0</v>
      </c>
      <c r="GX2" s="83">
        <f>令和7年度!E83</f>
        <v>0</v>
      </c>
      <c r="GY2" s="83" t="str">
        <f>令和7年度!B87</f>
        <v>　</v>
      </c>
      <c r="GZ2" s="83" t="str">
        <f>令和7年度!B88</f>
        <v>　</v>
      </c>
      <c r="HA2" s="83" t="str">
        <f>令和7年度!E84</f>
        <v>　</v>
      </c>
      <c r="HB2" s="83" t="str">
        <f>令和7年度!G84</f>
        <v>　</v>
      </c>
      <c r="HC2" s="83" t="str">
        <f>令和7年度!I84</f>
        <v>　</v>
      </c>
      <c r="HD2" s="83" t="str">
        <f>令和7年度!E85</f>
        <v>　</v>
      </c>
      <c r="HE2" s="83" t="str">
        <f>令和7年度!G85</f>
        <v>　</v>
      </c>
      <c r="HF2" s="83" t="str">
        <f>令和7年度!I85</f>
        <v>　</v>
      </c>
      <c r="HG2" s="83" t="str">
        <f>令和7年度!E86</f>
        <v>　</v>
      </c>
      <c r="HH2" s="83">
        <f>令和7年度!G86</f>
        <v>0</v>
      </c>
      <c r="HI2" s="83" t="str">
        <f>令和7年度!E87</f>
        <v>　</v>
      </c>
      <c r="HJ2" s="83" t="str">
        <f>令和7年度!E89</f>
        <v>　</v>
      </c>
      <c r="HK2" s="83" t="str">
        <f>令和7年度!G87</f>
        <v>　</v>
      </c>
      <c r="HL2" s="83" t="str">
        <f>令和7年度!I87</f>
        <v>　</v>
      </c>
      <c r="HM2" s="83">
        <f>令和7年度!G88</f>
        <v>0</v>
      </c>
      <c r="HN2" s="83" t="str">
        <f>令和7年度!B91</f>
        <v>　</v>
      </c>
      <c r="HO2" s="83">
        <f>令和7年度!B92</f>
        <v>0</v>
      </c>
      <c r="HP2" s="83">
        <f>令和7年度!E90</f>
        <v>0</v>
      </c>
      <c r="HQ2" s="83">
        <f>令和7年度!D92</f>
        <v>0</v>
      </c>
      <c r="HR2" s="83">
        <f>令和7年度!B96</f>
        <v>0</v>
      </c>
      <c r="HS2" s="83" t="str">
        <f>令和7年度!B97</f>
        <v>　</v>
      </c>
      <c r="HT2" s="83" t="str">
        <f>令和7年度!G93</f>
        <v>　</v>
      </c>
      <c r="HU2" s="83" t="str">
        <f>令和7年度!I93</f>
        <v>　</v>
      </c>
      <c r="HV2" s="83">
        <f>令和7年度!D96</f>
        <v>0</v>
      </c>
      <c r="HW2" s="83" t="str">
        <f>令和7年度!D97</f>
        <v>　</v>
      </c>
      <c r="HX2" s="83">
        <f>令和7年度!G94</f>
        <v>0</v>
      </c>
      <c r="HY2" s="83">
        <f>令和7年度!G95</f>
        <v>0</v>
      </c>
      <c r="HZ2" s="83">
        <f>令和7年度!I95</f>
        <v>0</v>
      </c>
      <c r="IA2" s="83">
        <f>令和7年度!G96</f>
        <v>0</v>
      </c>
      <c r="IB2" s="83" t="str">
        <f>令和7年度!I96</f>
        <v>　</v>
      </c>
      <c r="IC2" s="83" t="str">
        <f>令和7年度!G97</f>
        <v>　</v>
      </c>
      <c r="ID2" s="83">
        <f>令和7年度!I97</f>
        <v>0</v>
      </c>
      <c r="IE2" s="83" t="str">
        <f>令和7年度!G98</f>
        <v>　</v>
      </c>
      <c r="IF2" s="83">
        <f>令和7年度!I98</f>
        <v>0</v>
      </c>
      <c r="IG2" s="83">
        <f>令和7年度!D100</f>
        <v>0</v>
      </c>
      <c r="IH2" s="83">
        <f>令和7年度!D102</f>
        <v>0</v>
      </c>
    </row>
  </sheetData>
  <sheetProtection algorithmName="SHA-512" hashValue="8sl++dcQa3CjwVCX3KwkTS5us/u9mRBNIfQOitnCuCFDxt/DtTYmM4xFQH/wvH8zFOMMV6aZ7kFV+rC93ueYWQ==" saltValue="SizZ2Q26WR1MNM1ivT1JWA==" spinCount="100000" sheet="1" objects="1" scenarios="1" selectLockedCells="1"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令和7年度</vt:lpstr>
      <vt:lpstr>Sheet2</vt:lpstr>
      <vt:lpstr>令和7年度!Print_Area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2025-04-16T02:49:58Z</cp:lastPrinted>
  <dcterms:created xsi:type="dcterms:W3CDTF">2024-02-09T09:27:35Z</dcterms:created>
  <dcterms:modified xsi:type="dcterms:W3CDTF">2025-05-21T03:22:48Z</dcterms:modified>
</cp:coreProperties>
</file>