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0012995\Desktop\処遇改善\"/>
    </mc:Choice>
  </mc:AlternateContent>
  <bookViews>
    <workbookView xWindow="0" yWindow="0" windowWidth="23040" windowHeight="873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<sst xmlns="http://schemas.openxmlformats.org/spreadsheetml/2006/main" count="4441" uniqueCount="2102">
  <si>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</si>
  <si>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</si>
  <si>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</si>
  <si>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</si>
  <si>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</si>
  <si>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</si>
  <si>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</si>
  <si>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</si>
  <si>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</si>
  <si>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</si>
  <si>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</si>
  <si>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</si>
  <si>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</si>
  <si>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</si>
  <si>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</si>
  <si>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</si>
  <si>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</si>
  <si>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</si>
  <si>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</si>
  <si>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</si>
  <si>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</si>
  <si>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</si>
  <si>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</si>
  <si>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</si>
  <si>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</si>
  <si>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</si>
  <si>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</si>
  <si>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</si>
  <si>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</si>
  <si>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</si>
  <si>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</si>
  <si>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</si>
  <si>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</si>
  <si>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</si>
  <si>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</si>
  <si>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</si>
  <si>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</si>
  <si>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</si>
  <si>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</si>
  <si>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</si>
  <si>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</si>
  <si>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</si>
  <si>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</si>
  <si>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</si>
  <si>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</si>
  <si>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</si>
  <si>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</si>
  <si>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</si>
  <si>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</si>
  <si>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</si>
  <si>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</si>
  <si>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</si>
  <si>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</si>
  <si>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</si>
  <si>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</si>
  <si>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</si>
  <si>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</si>
  <si>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</si>
  <si>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</si>
  <si>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</si>
  <si>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</si>
  <si>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</si>
  <si>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</si>
  <si>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</si>
  <si>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</si>
  <si>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</si>
  <si>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</si>
  <si>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</si>
  <si>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</si>
  <si>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</si>
  <si>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</si>
  <si>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</si>
  <si>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</si>
  <si>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</si>
  <si>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</si>
  <si>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</si>
  <si>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</si>
  <si>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</si>
  <si>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</si>
  <si>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</si>
  <si>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</si>
  <si>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</si>
  <si>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</si>
  <si>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</si>
  <si>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</si>
  <si>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</si>
  <si>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</si>
  <si>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</si>
  <si>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</si>
  <si>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</si>
  <si>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</si>
  <si>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</si>
  <si>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</si>
  <si>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</si>
  <si>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</si>
  <si>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</si>
  <si>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</si>
  <si>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</si>
  <si>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</si>
  <si>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</si>
  <si>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</si>
  <si>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</si>
  <si>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</si>
  <si>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</si>
  <si>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</si>
  <si>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</si>
  <si>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</si>
  <si>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</si>
  <si>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</si>
  <si>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</si>
  <si>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</si>
  <si>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</si>
  <si>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</si>
  <si>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</si>
  <si>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</si>
  <si>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</si>
  <si>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</si>
  <si>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</si>
  <si>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</si>
  <si>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</si>
  <si>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</si>
  <si>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</si>
  <si>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</si>
  <si>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</si>
  <si>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</si>
  <si>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</si>
  <si>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</si>
  <si>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</si>
  <si>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</si>
  <si>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</si>
  <si>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</si>
  <si>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</si>
  <si>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</si>
  <si>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</si>
  <si>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</si>
  <si>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</si>
  <si>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</si>
  <si>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</si>
  <si>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</si>
  <si>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</si>
  <si>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</si>
  <si>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</si>
  <si>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</si>
  <si>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</si>
  <si>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</si>
  <si>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</si>
  <si>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</si>
  <si>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</si>
  <si>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</si>
  <si>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</si>
  <si>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</si>
  <si>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</si>
  <si>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</si>
  <si>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</si>
  <si>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</si>
  <si>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</si>
  <si>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</si>
  <si>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</si>
  <si>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</si>
  <si>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</si>
  <si>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</si>
  <si>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</si>
  <si>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</si>
  <si>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</si>
  <si>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</si>
  <si>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</si>
  <si>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</si>
  <si>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</si>
  <si>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</si>
  <si>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</si>
  <si>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</si>
  <si>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</si>
  <si>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</si>
  <si>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</si>
  <si>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</si>
  <si>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</si>
  <si>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</si>
  <si>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</si>
  <si>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</si>
  <si>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</si>
  <si>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</si>
  <si>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</si>
  <si>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</si>
  <si>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</si>
  <si>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</si>
  <si>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</si>
  <si>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</si>
  <si>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</si>
  <si>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</si>
  <si>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</si>
  <si>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</si>
  <si>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</si>
  <si>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</si>
  <si>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</si>
  <si>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</si>
  <si>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</si>
  <si>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</si>
  <si>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</si>
  <si>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</si>
  <si>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</si>
  <si>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</si>
  <si>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</si>
  <si>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</si>
  <si>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</si>
  <si>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</si>
  <si>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</si>
  <si>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</si>
  <si>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</si>
  <si>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</si>
  <si>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</si>
  <si>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</si>
  <si>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</si>
  <si>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</si>
  <si>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</si>
  <si>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</si>
  <si>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</si>
  <si>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</si>
  <si>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</si>
  <si>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</si>
  <si>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</si>
  <si>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</si>
  <si>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</si>
  <si>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</si>
  <si>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</si>
  <si>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</si>
  <si>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</si>
  <si>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</si>
  <si>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</si>
  <si>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</si>
  <si>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</si>
  <si>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</si>
  <si>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</si>
  <si>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</si>
  <si>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</si>
  <si>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</si>
  <si>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</si>
  <si>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</si>
  <si>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</si>
  <si>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</si>
  <si>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</si>
  <si>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</si>
  <si>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</si>
  <si>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</si>
  <si>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</si>
  <si>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</si>
  <si>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</si>
  <si>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</si>
  <si>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</si>
  <si>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</si>
  <si>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</si>
  <si>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</si>
  <si>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</si>
  <si>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</si>
  <si>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</si>
  <si>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</si>
  <si>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</si>
  <si>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</si>
  <si>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</si>
  <si>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</si>
  <si>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</si>
  <si>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</si>
  <si>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</si>
  <si>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</si>
  <si>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</si>
  <si>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</si>
  <si>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</si>
  <si>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</si>
  <si>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</si>
  <si>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</si>
  <si>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</si>
  <si>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</si>
  <si>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</si>
  <si>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</si>
  <si>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</si>
  <si>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</si>
  <si>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</si>
  <si>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</si>
  <si>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</si>
  <si>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</si>
  <si>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</si>
  <si>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</si>
  <si>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</si>
  <si>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</si>
  <si>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</si>
  <si>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</si>
  <si>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</si>
  <si>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</si>
  <si>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</si>
  <si>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</si>
  <si>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</si>
  <si>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</si>
  <si>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</si>
  <si>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</si>
  <si>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</si>
  <si>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</si>
  <si>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</si>
  <si>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</si>
  <si>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</si>
  <si>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</si>
  <si>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</si>
  <si>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</si>
  <si>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</si>
  <si>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</si>
  <si>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</si>
  <si>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</si>
  <si>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</si>
  <si>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</si>
  <si>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</si>
  <si>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</si>
  <si>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</si>
  <si>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</si>
  <si>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</si>
  <si>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</si>
  <si>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</si>
  <si>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</si>
  <si>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</si>
  <si>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</si>
  <si>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</si>
  <si>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</si>
  <si>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</si>
  <si>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</si>
  <si>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</si>
  <si>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</si>
  <si>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</si>
  <si>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</si>
  <si>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</si>
  <si>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</si>
  <si>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</si>
  <si>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</si>
  <si>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</si>
  <si>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</si>
  <si>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</si>
  <si>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</si>
  <si>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</si>
  <si>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</si>
  <si>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</si>
  <si>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</si>
  <si>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</si>
  <si>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</si>
  <si>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</si>
  <si>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</si>
  <si>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</si>
  <si>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</si>
  <si>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</si>
  <si>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</si>
  <si>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</si>
  <si>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</si>
  <si>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</si>
  <si>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</si>
  <si>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</si>
  <si>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</si>
  <si>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</si>
  <si>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</si>
  <si>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</si>
  <si>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</si>
  <si>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</si>
  <si>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</si>
  <si>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</si>
  <si>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</si>
  <si>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</si>
  <si>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</si>
  <si>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</si>
  <si>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</si>
  <si>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</si>
  <si>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</si>
  <si>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</si>
  <si>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</si>
  <si>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</si>
  <si>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</si>
  <si>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</si>
  <si>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</si>
  <si>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</si>
  <si>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</si>
  <si>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</si>
  <si>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</si>
  <si>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</si>
  <si>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</si>
  <si>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</si>
  <si>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</si>
  <si>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</si>
  <si>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</si>
  <si>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</si>
  <si>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</si>
  <si>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</si>
  <si>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</si>
  <si>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</si>
  <si>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</si>
  <si>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</si>
  <si>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</si>
  <si>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</si>
  <si>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</si>
  <si>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</si>
  <si>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</si>
  <si>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</si>
  <si>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</si>
  <si>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</si>
  <si>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</si>
  <si>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</si>
  <si>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</si>
  <si>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</si>
  <si>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</si>
  <si>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</si>
  <si>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</si>
  <si>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</si>
  <si>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</si>
  <si>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</si>
  <si>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</si>
  <si>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</si>
  <si>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</si>
  <si>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</si>
  <si>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</si>
  <si>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</si>
  <si>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</si>
  <si>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</si>
  <si>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</si>
  <si>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</si>
  <si>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</si>
  <si>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</si>
  <si>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</si>
  <si>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</si>
  <si>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</si>
  <si>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</si>
  <si>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</si>
  <si>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</si>
  <si>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</si>
  <si>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</si>
  <si>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</si>
  <si>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</si>
  <si>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</si>
  <si>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</si>
  <si>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</si>
  <si>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</si>
  <si>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</si>
  <si>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</si>
  <si>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</si>
  <si>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</si>
  <si>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</si>
  <si>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</si>
  <si>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</si>
  <si>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</si>
  <si>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</si>
  <si>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</si>
  <si>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</si>
  <si>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</si>
  <si>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</si>
  <si>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</si>
  <si>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</si>
  <si>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</si>
  <si>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</si>
  <si>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</si>
  <si>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</si>
  <si>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</si>
  <si>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</si>
  <si>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</si>
  <si>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</si>
  <si>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</si>
  <si>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</si>
  <si>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</si>
  <si>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</si>
  <si>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</si>
  <si>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</si>
  <si>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</si>
  <si>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</si>
  <si>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</si>
  <si>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</si>
  <si>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</si>
  <si>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</si>
  <si>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</si>
  <si>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</si>
  <si>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</si>
  <si>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</si>
  <si>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</si>
  <si>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</si>
  <si>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</si>
  <si>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</si>
  <si>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</si>
  <si>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</si>
  <si>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</si>
  <si>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</si>
  <si>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</si>
  <si>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</si>
  <si>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</si>
  <si>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</si>
  <si>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</si>
  <si>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</si>
  <si>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</si>
  <si>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</si>
  <si>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</si>
  <si>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</si>
  <si>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</si>
  <si>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</si>
  <si>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</si>
  <si>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</si>
  <si>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</si>
  <si>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</si>
  <si>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</si>
  <si>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</si>
  <si>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</si>
  <si>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</si>
  <si>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</si>
  <si>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</si>
  <si>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</si>
  <si>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</si>
  <si>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</si>
  <si>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</si>
  <si>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</si>
  <si>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</si>
  <si>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</si>
  <si>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</si>
  <si>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</si>
  <si>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</si>
  <si>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</si>
  <si>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</si>
  <si>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</si>
  <si>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</si>
  <si>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</si>
  <si>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</si>
  <si>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</si>
  <si>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</si>
  <si>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</si>
  <si>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</si>
  <si>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</si>
  <si>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</si>
  <si>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</si>
  <si>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</si>
  <si>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</si>
  <si>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</si>
  <si>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</si>
  <si>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</si>
  <si>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</si>
  <si>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</si>
  <si>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</si>
  <si>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</si>
  <si>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</si>
  <si>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</si>
  <si>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</si>
  <si>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</si>
  <si>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</si>
  <si>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</si>
  <si>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</si>
  <si>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</si>
  <si>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</si>
  <si>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</si>
  <si>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</si>
  <si>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</si>
  <si>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</si>
  <si>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</si>
  <si>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</si>
  <si>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</si>
  <si>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</si>
  <si>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</si>
  <si>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</si>
  <si>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</si>
  <si>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</si>
  <si>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</si>
  <si>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</si>
  <si>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</si>
  <si>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</si>
  <si>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</si>
  <si>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</si>
  <si>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</si>
  <si>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</si>
  <si>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</si>
  <si>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</si>
  <si>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</si>
  <si>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</si>
  <si>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</si>
  <si>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</si>
  <si>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</si>
  <si>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</si>
  <si>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</si>
  <si>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</si>
  <si>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</si>
  <si>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</si>
  <si>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</si>
  <si>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</si>
  <si>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</si>
  <si>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</si>
  <si>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</si>
  <si>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</si>
  <si>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</si>
  <si>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</si>
  <si>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</si>
  <si>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</si>
  <si>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</si>
  <si>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</si>
  <si>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</si>
  <si>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</si>
  <si>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</si>
  <si>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</si>
  <si>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</si>
  <si>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</si>
  <si>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</si>
  <si>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</si>
  <si>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</si>
  <si>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</si>
  <si>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</si>
  <si>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</si>
  <si>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</si>
  <si>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</si>
  <si>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</si>
  <si>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</si>
  <si>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</si>
  <si>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</si>
  <si>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</si>
  <si>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</si>
  <si>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</si>
  <si>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</si>
  <si>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</si>
  <si>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</si>
  <si>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</si>
  <si>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</si>
  <si>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</si>
  <si>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</si>
  <si>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</si>
  <si>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</si>
  <si>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</si>
  <si>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</si>
  <si>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</si>
  <si>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</si>
  <si>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</si>
  <si>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</si>
  <si>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</si>
  <si>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</si>
  <si>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</si>
  <si>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</si>
  <si>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</si>
  <si>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</si>
  <si>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</si>
  <si>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</si>
  <si>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</si>
  <si>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</si>
  <si>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</si>
  <si>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</si>
  <si>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</si>
  <si>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</si>
  <si>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</si>
  <si>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</si>
  <si>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</si>
  <si>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</si>
  <si>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</si>
  <si>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</si>
  <si>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</si>
  <si>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</si>
  <si>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</si>
  <si>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</si>
  <si>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</si>
  <si>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</si>
  <si>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</si>
  <si>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</si>
  <si>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</si>
  <si>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</si>
  <si>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</si>
  <si>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</si>
  <si>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</si>
  <si>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</si>
  <si>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</si>
  <si>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</si>
  <si>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</si>
  <si>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</si>
  <si>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</si>
  <si>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</si>
  <si>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</si>
  <si>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</si>
  <si>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</si>
  <si>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</si>
  <si>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</si>
  <si>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</si>
  <si>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</si>
  <si>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</si>
  <si>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</si>
  <si>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</si>
  <si>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</si>
  <si>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</si>
  <si>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</si>
  <si>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</si>
  <si>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</si>
  <si>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</si>
  <si>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</si>
  <si>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</si>
  <si>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</si>
  <si>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</si>
  <si>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</si>
  <si>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</si>
  <si>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</si>
  <si>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</si>
  <si>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</si>
  <si>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</si>
  <si>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</si>
  <si>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</si>
  <si>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</si>
  <si>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</si>
  <si>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</si>
  <si>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</si>
  <si>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</si>
  <si>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</si>
  <si>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</si>
  <si>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</si>
  <si>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</si>
  <si>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</si>
  <si>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</si>
  <si>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</si>
  <si>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</si>
  <si>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</si>
  <si>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</si>
  <si>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</si>
  <si>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</si>
  <si>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</si>
  <si>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</si>
  <si>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</si>
  <si>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</si>
  <si>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</si>
  <si>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</si>
  <si>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</si>
  <si>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</si>
  <si>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</si>
  <si>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</si>
  <si>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</si>
  <si>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</si>
  <si>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</si>
  <si>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</si>
  <si>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</si>
  <si>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</si>
  <si>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</si>
  <si>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</si>
  <si>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</si>
  <si>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</si>
  <si>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</si>
  <si>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</si>
  <si>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</si>
  <si>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</si>
  <si>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</si>
  <si>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</si>
  <si>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</si>
  <si>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</si>
  <si>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</si>
  <si>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</si>
  <si>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</si>
  <si>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</si>
  <si>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</si>
  <si>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</si>
  <si>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</si>
  <si>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</si>
  <si>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</si>
  <si>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</si>
  <si>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</si>
  <si>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</si>
  <si>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</si>
  <si>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</si>
  <si>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</si>
  <si>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</si>
  <si>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</si>
  <si>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</si>
  <si>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</si>
  <si>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</si>
  <si>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</si>
  <si>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</si>
  <si>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</si>
  <si>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</si>
  <si>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</si>
  <si>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</si>
  <si>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</si>
  <si>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</si>
  <si>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</si>
  <si>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</si>
  <si>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</si>
  <si>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</si>
  <si>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</si>
  <si>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</si>
  <si>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</si>
  <si>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</si>
  <si>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</si>
  <si>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</si>
  <si>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</si>
  <si>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</si>
  <si>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</si>
  <si>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</si>
  <si>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</si>
  <si>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</si>
  <si>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</si>
  <si>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</si>
  <si>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</si>
  <si>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</si>
  <si>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</si>
  <si>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</si>
  <si>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</si>
  <si>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</si>
  <si>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</si>
  <si>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</si>
  <si>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</si>
  <si>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</si>
  <si>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</si>
  <si>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</si>
  <si>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</si>
  <si>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</si>
  <si>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</si>
  <si>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</si>
  <si>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</si>
  <si>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</si>
  <si>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</si>
  <si>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</si>
  <si>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</si>
  <si>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</si>
  <si>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</si>
  <si>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</si>
  <si>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</si>
  <si>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</si>
  <si>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</si>
  <si>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</si>
  <si>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</si>
  <si>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</si>
  <si>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</si>
  <si>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</si>
  <si>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</si>
  <si>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</si>
  <si>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</si>
  <si>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</si>
  <si>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</si>
  <si>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</si>
  <si>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</si>
  <si>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</si>
  <si>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</si>
  <si>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</si>
  <si>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</si>
  <si>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</si>
  <si>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</si>
  <si>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</si>
  <si>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</si>
  <si>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</si>
  <si>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</si>
  <si>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</si>
  <si>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</si>
  <si>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</si>
  <si>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</si>
  <si>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</si>
  <si>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</si>
  <si>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</si>
  <si>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</si>
  <si>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</si>
  <si>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</si>
  <si>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</si>
  <si>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</si>
  <si>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</si>
  <si>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</si>
  <si>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</si>
  <si>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</si>
  <si>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</si>
  <si>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</si>
  <si>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</si>
  <si>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</si>
  <si>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</si>
  <si>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</si>
  <si>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</si>
  <si>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</si>
  <si>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</si>
  <si>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</si>
  <si>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</si>
  <si>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</si>
  <si>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</si>
  <si>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</si>
  <si>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</si>
  <si>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</si>
  <si>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</si>
  <si>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</si>
  <si>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</si>
  <si>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</si>
  <si>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</si>
  <si>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</si>
  <si>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</si>
  <si>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</si>
  <si>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</si>
  <si>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</si>
  <si>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</si>
  <si>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</si>
  <si>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</si>
  <si>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</si>
  <si>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</si>
  <si>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</si>
  <si>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</si>
  <si>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</si>
  <si>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</si>
  <si>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</si>
  <si>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</si>
  <si>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</si>
  <si>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</si>
  <si>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</si>
  <si>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</si>
  <si>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</si>
  <si>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</si>
  <si>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</si>
  <si>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</si>
  <si>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</si>
  <si>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</si>
  <si>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</si>
  <si>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</si>
  <si>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</si>
  <si>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</si>
  <si>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</si>
  <si>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</si>
  <si>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</si>
  <si>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</si>
  <si>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</si>
  <si>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</si>
  <si>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</si>
  <si>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</si>
  <si>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</si>
  <si>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</si>
  <si>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</si>
  <si>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</si>
  <si>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</si>
  <si>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</si>
  <si>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</si>
  <si>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</si>
  <si>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</si>
  <si>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</si>
  <si>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</si>
  <si>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</si>
  <si>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</si>
  <si>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</si>
  <si>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</si>
  <si>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</si>
  <si>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</si>
  <si>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</si>
  <si>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</si>
  <si>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</si>
  <si>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</si>
  <si>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</si>
  <si>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</si>
  <si>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</si>
  <si>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</si>
  <si>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</si>
  <si>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</si>
  <si>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</si>
  <si>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</si>
  <si>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</si>
  <si>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</si>
  <si>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</si>
  <si>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</si>
  <si>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</si>
  <si>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</si>
  <si>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</si>
  <si>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</si>
  <si>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</si>
  <si>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</si>
  <si>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</si>
  <si>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</si>
  <si>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</si>
  <si>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</si>
  <si>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</si>
  <si>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</si>
  <si>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</si>
  <si>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</si>
  <si>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</si>
  <si>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</si>
  <si>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</si>
  <si>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</si>
  <si>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</si>
  <si>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</si>
  <si>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</si>
  <si>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</si>
  <si>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</si>
  <si>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</si>
  <si>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</si>
  <si>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</si>
  <si>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</si>
  <si>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</si>
  <si>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</si>
  <si>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</si>
  <si>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</si>
  <si>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</si>
  <si>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</si>
  <si>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</si>
  <si>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</si>
  <si>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</si>
  <si>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</si>
  <si>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</si>
  <si>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</si>
  <si>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</si>
  <si>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</si>
  <si>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</si>
  <si>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</si>
  <si>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</si>
  <si>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</si>
  <si>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</si>
  <si>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</si>
  <si>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</si>
  <si>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</si>
  <si>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</si>
  <si>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</si>
  <si>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</si>
  <si>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</si>
  <si>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</si>
  <si>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</si>
  <si>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</si>
  <si>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</si>
  <si>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</si>
  <si>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</si>
  <si>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</si>
  <si>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</si>
  <si>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</si>
  <si>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</si>
  <si>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</si>
  <si>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</si>
  <si>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</si>
  <si>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</si>
  <si>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</si>
  <si>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</si>
  <si>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</si>
  <si>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</si>
  <si>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</si>
  <si>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</si>
  <si>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</si>
  <si>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</si>
  <si>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</si>
  <si>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</si>
  <si>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</si>
  <si>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</si>
  <si>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</si>
  <si>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</si>
  <si>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</si>
  <si>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</si>
  <si>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</si>
  <si>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</si>
  <si>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</si>
  <si>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</si>
  <si>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</si>
  <si>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</si>
  <si>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</si>
  <si>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</si>
  <si>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</si>
  <si>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</si>
  <si>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</si>
  <si>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</si>
  <si>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</si>
  <si>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</si>
  <si>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</si>
  <si>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</si>
  <si>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</si>
  <si>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</si>
  <si>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</si>
  <si>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</si>
  <si>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</si>
  <si>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</si>
  <si>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</si>
  <si>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</si>
  <si>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</si>
  <si>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</si>
  <si>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</si>
  <si>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</si>
  <si>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</si>
  <si>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</si>
  <si>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</si>
  <si>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</si>
  <si>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</si>
  <si>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</si>
  <si>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</si>
  <si>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</si>
  <si>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</si>
  <si>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</si>
  <si>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</si>
  <si>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</si>
  <si>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</si>
  <si>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</si>
  <si>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</si>
  <si>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</si>
  <si>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</si>
  <si>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</si>
  <si>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</si>
  <si>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</si>
  <si>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</si>
  <si>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</si>
  <si>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</si>
  <si>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</si>
  <si>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</si>
  <si>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</si>
  <si>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</si>
  <si>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</si>
  <si>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</si>
  <si>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</si>
  <si>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</si>
  <si>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</si>
  <si>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</si>
  <si>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</si>
  <si>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</si>
  <si>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</si>
  <si>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</si>
  <si>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</si>
  <si>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</si>
  <si>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</si>
  <si>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</si>
  <si>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</si>
  <si>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</si>
  <si>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</si>
  <si>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</si>
  <si>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</si>
  <si>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</si>
  <si>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</si>
  <si>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</si>
  <si>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</si>
  <si>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</si>
  <si>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</si>
  <si>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</si>
  <si>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</si>
  <si>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</si>
  <si>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</si>
  <si>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</si>
  <si>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</si>
  <si>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</si>
  <si>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</si>
  <si>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</si>
  <si>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</si>
  <si>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</si>
  <si>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</si>
  <si>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</si>
  <si>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</si>
  <si>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</si>
  <si>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</si>
  <si>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</si>
  <si>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</si>
  <si>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</si>
  <si>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</si>
  <si>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</si>
  <si>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</si>
  <si>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</si>
  <si>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</si>
  <si>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</si>
  <si>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</si>
  <si>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</si>
  <si>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</si>
  <si>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</si>
  <si>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</si>
  <si>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</si>
  <si>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</si>
  <si>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</si>
  <si>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</si>
  <si>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</si>
  <si>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</si>
  <si>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</si>
  <si>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</si>
  <si>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</si>
  <si>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</si>
  <si>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</si>
  <si>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</si>
  <si>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</si>
  <si>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</si>
  <si>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</si>
  <si>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</si>
  <si>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</si>
  <si>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</si>
  <si>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</si>
  <si>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</si>
  <si>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</si>
  <si>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</si>
  <si>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</si>
  <si>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</si>
  <si>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</si>
  <si>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</si>
  <si>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</si>
  <si>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</si>
  <si>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</si>
  <si>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</si>
  <si>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</si>
  <si>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</si>
  <si>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</si>
  <si>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</si>
  <si>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</si>
  <si>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</si>
  <si>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</si>
  <si>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</si>
  <si>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</si>
  <si>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</si>
  <si>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</si>
  <si>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</si>
  <si>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</si>
  <si>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</si>
  <si>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</si>
  <si>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</si>
  <si>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</si>
  <si>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</si>
  <si>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</si>
  <si>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</si>
  <si>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</si>
  <si>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</si>
  <si>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</si>
  <si>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</si>
  <si>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</si>
  <si>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</si>
  <si>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</si>
  <si>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</si>
  <si>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</si>
  <si>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</si>
  <si>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</si>
  <si>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</si>
  <si>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</si>
  <si>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</si>
  <si>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</si>
  <si>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</si>
  <si>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</si>
  <si>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</si>
  <si>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</si>
  <si>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</si>
  <si>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</si>
  <si>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</si>
  <si>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</si>
  <si>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</si>
  <si>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</si>
  <si>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</si>
  <si>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</si>
  <si>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</si>
  <si>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</si>
  <si>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</si>
  <si>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</si>
  <si>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</si>
  <si>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</si>
  <si>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</si>
  <si>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</si>
  <si>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</si>
  <si>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</si>
  <si>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</si>
  <si>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</si>
  <si>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</si>
  <si>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</si>
  <si>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</si>
  <si>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</si>
  <si>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</si>
  <si>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</si>
  <si>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</si>
  <si>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</si>
  <si>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</si>
  <si>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</si>
  <si>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</si>
  <si>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</si>
  <si>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</si>
  <si>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</si>
  <si>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</si>
  <si>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</si>
  <si>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</si>
  <si>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</si>
  <si>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</si>
  <si>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</si>
  <si>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</si>
  <si>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</si>
  <si>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</si>
  <si>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</si>
  <si>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</si>
  <si>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</si>
  <si>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</si>
  <si>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</si>
  <si>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</si>
  <si>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</si>
  <si>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</si>
  <si>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</si>
  <si>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</si>
  <si>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</si>
  <si>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</si>
  <si>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</si>
  <si>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</si>
  <si>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</si>
  <si>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</si>
  <si>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</si>
  <si>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</si>
  <si>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</si>
  <si>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</si>
  <si>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</si>
  <si>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</si>
  <si>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</si>
  <si>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</si>
  <si>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</si>
  <si>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</si>
  <si>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</si>
  <si>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</si>
  <si>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</si>
  <si>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</si>
  <si>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</si>
  <si>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</si>
  <si>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</si>
  <si>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</si>
  <si>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</si>
  <si>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</si>
  <si>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</si>
  <si>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</si>
  <si>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</si>
  <si>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</si>
  <si>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</si>
  <si>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</si>
  <si>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</si>
  <si>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</si>
  <si>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</si>
  <si>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</si>
  <si>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</si>
  <si>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</si>
  <si>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</si>
  <si>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</si>
  <si>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</si>
  <si>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</si>
  <si>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</si>
  <si>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</si>
  <si>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</si>
  <si>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</si>
  <si>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</si>
  <si>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</si>
  <si>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</si>
  <si>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</si>
  <si>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</si>
  <si>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</si>
  <si>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</si>
  <si>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</si>
  <si>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</si>
  <si>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</si>
  <si>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</si>
  <si>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</si>
  <si>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</si>
  <si>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</si>
  <si>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</si>
  <si>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</si>
  <si>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</si>
  <si>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</si>
  <si>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</si>
  <si>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</si>
  <si>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</si>
  <si>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</si>
  <si>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</si>
  <si>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</si>
  <si>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</si>
  <si>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</si>
  <si>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</si>
  <si>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</si>
  <si>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</si>
  <si>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</si>
  <si>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</si>
  <si>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</si>
  <si>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</si>
  <si>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</si>
  <si>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</si>
  <si>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</si>
  <si>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</si>
  <si>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</si>
  <si>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</si>
  <si>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</si>
  <si>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</si>
  <si>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</si>
  <si>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</si>
  <si>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</si>
  <si>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</si>
  <si>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</si>
  <si>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</si>
  <si>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</si>
  <si>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</si>
  <si>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</si>
  <si>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</si>
  <si>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</si>
  <si>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</si>
  <si>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</si>
  <si>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</si>
  <si>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</si>
  <si>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</si>
  <si>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</si>
  <si>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</si>
  <si>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</si>
  <si>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</si>
  <si>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</si>
  <si>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</si>
  <si>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</si>
  <si>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</si>
  <si>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</si>
  <si>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</si>
  <si>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</si>
  <si>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</si>
  <si>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</si>
  <si>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</si>
  <si>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</si>
  <si>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</si>
  <si>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</si>
  <si>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</si>
  <si>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</si>
  <si>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</si>
  <si>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</si>
  <si>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</si>
  <si>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</si>
  <si>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</si>
  <si>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</si>
  <si>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</si>
  <si>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</si>
  <si>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</si>
  <si>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</si>
  <si>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</si>
  <si>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</si>
  <si>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</si>
  <si>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</si>
  <si>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</si>
  <si>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</si>
  <si>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</si>
  <si>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</si>
  <si>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</si>
  <si>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</si>
  <si>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</si>
  <si>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</si>
  <si>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</si>
  <si>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</si>
  <si>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</si>
  <si>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</si>
  <si>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</si>
  <si>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</si>
  <si>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</si>
  <si>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</si>
  <si>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</si>
  <si>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</si>
  <si>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</si>
  <si>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</si>
  <si>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</si>
  <si>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</si>
  <si>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</si>
  <si>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</si>
  <si>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</si>
  <si>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</si>
  <si>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</si>
  <si>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</si>
  <si>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</si>
  <si>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</si>
  <si>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</si>
  <si>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</si>
  <si>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</si>
  <si>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</si>
  <si>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</si>
  <si>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</si>
  <si>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</si>
  <si>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</si>
  <si>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</si>
  <si>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</si>
  <si>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</si>
  <si>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</si>
  <si>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</si>
  <si>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</si>
  <si>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</si>
  <si>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</si>
  <si>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</si>
  <si>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</si>
  <si>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</si>
  <si>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</si>
  <si>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</si>
  <si>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</si>
  <si>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</si>
  <si>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</si>
  <si>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</si>
  <si>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</si>
  <si>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</si>
  <si>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</si>
  <si>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</si>
  <si>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</si>
  <si>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</si>
  <si>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</si>
  <si>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</si>
  <si>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</si>
  <si>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</si>
  <si>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</si>
  <si>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</si>
  <si>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</si>
  <si>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</si>
  <si>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</si>
  <si>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</si>
  <si>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</si>
  <si>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</si>
  <si>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</si>
  <si>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</si>
  <si>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</si>
  <si>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</si>
  <si>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</si>
  <si>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</si>
  <si>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</si>
  <si>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</si>
  <si>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</si>
  <si>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</si>
  <si>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</si>
  <si>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</si>
  <si>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</si>
  <si>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</si>
  <si>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</si>
  <si>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</si>
  <si>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</si>
  <si>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</si>
  <si>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</si>
  <si>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</si>
  <si>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</si>
  <si>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</si>
  <si>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</si>
  <si>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</si>
  <si>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</si>
  <si>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</si>
  <si>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</si>
  <si>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</si>
  <si>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</si>
  <si>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</si>
  <si>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</si>
  <si>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</si>
  <si>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</si>
  <si>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</si>
  <si>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</si>
  <si>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</si>
  <si>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</si>
  <si>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</si>
  <si>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</si>
  <si>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</si>
  <si>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</si>
  <si>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</si>
  <si>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</si>
  <si>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</si>
  <si>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</si>
  <si>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</si>
  <si>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</si>
  <si>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</si>
  <si>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</si>
  <si>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</si>
  <si>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</si>
  <si>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</si>
  <si>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</si>
  <si>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</si>
  <si>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</si>
  <si>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</si>
  <si>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</si>
  <si>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</si>
  <si>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</si>
  <si>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</si>
  <si>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</si>
  <si>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</si>
  <si>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</si>
  <si>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</si>
  <si>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</si>
  <si>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</si>
  <si>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</si>
  <si>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</si>
  <si>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</si>
  <si>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</si>
  <si>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</si>
  <si>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</si>
  <si>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</si>
  <si>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</si>
  <si>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</si>
  <si>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</si>
  <si>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</si>
  <si>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</si>
  <si>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</si>
  <si>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</si>
  <si>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</si>
  <si>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</si>
  <si>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</si>
  <si>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</si>
  <si>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</si>
  <si>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</si>
  <si>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</si>
  <si>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</si>
  <si>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</si>
  <si>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</si>
  <si>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</si>
  <si>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</si>
  <si>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</si>
  <si>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</si>
  <si>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</si>
  <si>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</si>
  <si>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</si>
  <si>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</si>
  <si>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</si>
  <si>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</si>
  <si>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</si>
  <si>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</si>
  <si>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</si>
  <si>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</si>
  <si>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</si>
  <si>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</si>
  <si>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</si>
  <si>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</si>
  <si>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</si>
  <si>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</si>
  <si>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</si>
  <si>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</si>
  <si>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</si>
  <si>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</si>
  <si>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</si>
  <si>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</si>
  <si>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</si>
  <si>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</si>
  <si>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</si>
  <si>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</si>
  <si>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</si>
  <si>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</si>
  <si>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</si>
  <si>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</si>
  <si>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</si>
  <si>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</si>
  <si>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</si>
  <si>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</si>
  <si>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</si>
  <si>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</si>
  <si>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</si>
  <si>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</si>
  <si>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</si>
  <si>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</si>
  <si>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</si>
  <si>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</si>
  <si>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</si>
  <si>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</si>
  <si>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</si>
  <si>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</si>
  <si>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</si>
  <si>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</si>
  <si>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</si>
  <si>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</si>
  <si>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</si>
  <si>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</si>
  <si>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</si>
  <si>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</si>
  <si>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</si>
  <si>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</si>
  <si>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</si>
  <si>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</si>
  <si>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</si>
  <si>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</si>
  <si>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</si>
  <si>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</si>
  <si>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</si>
  <si>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</si>
  <si>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</si>
  <si>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</si>
  <si>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</si>
  <si>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</si>
  <si>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</si>
  <si>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</si>
  <si>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</si>
  <si>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</si>
  <si>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</si>
  <si>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</si>
  <si>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</si>
  <si>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</si>
  <si>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</si>
  <si>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</si>
  <si>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</si>
  <si>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</si>
  <si>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</si>
  <si>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</si>
  <si>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</si>
  <si>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</si>
  <si>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</si>
  <si>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</si>
  <si>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</si>
  <si>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</si>
  <si>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</si>
  <si>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</si>
  <si>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</si>
  <si>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</si>
  <si>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</si>
  <si>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</si>
  <si>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</si>
  <si>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</si>
  <si>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</si>
  <si>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</si>
  <si>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</si>
  <si>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</si>
  <si>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</si>
  <si>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</si>
  <si>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</si>
  <si>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</si>
  <si>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</si>
  <si>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</si>
  <si>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</si>
  <si>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</si>
  <si>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</si>
  <si>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</si>
  <si>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</si>
  <si>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</si>
  <si>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</si>
  <si>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</si>
  <si>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</si>
  <si>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</si>
  <si>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</si>
  <si>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</si>
  <si>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</si>
  <si>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</si>
  <si>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</si>
  <si>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</si>
  <si>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</si>
  <si>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</si>
  <si>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</si>
  <si>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</si>
  <si>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</si>
  <si>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</si>
  <si>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</si>
  <si>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</si>
  <si>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</si>
  <si>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</si>
  <si>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</si>
  <si>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</si>
  <si>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</si>
  <si>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</si>
  <si>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</si>
  <si>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</si>
  <si>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</si>
  <si>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</si>
  <si>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</si>
  <si>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</si>
  <si>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</si>
  <si>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</si>
  <si>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</si>
  <si>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</si>
  <si>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</si>
  <si>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</si>
  <si>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</si>
  <si>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</si>
  <si>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</si>
  <si>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</si>
  <si>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</si>
  <si>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</si>
  <si>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</si>
  <si>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</si>
  <si>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</si>
  <si>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</si>
  <si>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</si>
  <si>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</si>
  <si>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</si>
  <si>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</si>
  <si>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</si>
  <si>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</si>
  <si>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</si>
  <si>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</si>
  <si>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</si>
  <si>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</si>
  <si>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</si>
  <si>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</si>
  <si>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</si>
  <si>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</si>
  <si>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</si>
  <si>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</si>
  <si>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</si>
  <si>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</si>
  <si>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</si>
  <si>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</si>
  <si>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</si>
  <si>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</si>
  <si>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</si>
  <si>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</si>
  <si>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</si>
  <si>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</si>
  <si>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</si>
  <si>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</si>
  <si>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</si>
  <si>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</si>
  <si>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</si>
  <si>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</si>
  <si>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</si>
  <si>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</si>
  <si>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</si>
  <si>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</si>
  <si>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</si>
  <si>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</si>
  <si>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</si>
  <si>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</si>
  <si>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</si>
  <si>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</si>
  <si>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</si>
  <si>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</si>
  <si>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</si>
  <si>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</si>
  <si>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</si>
  <si>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</si>
  <si>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</si>
  <si>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</si>
  <si>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</si>
  <si>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</si>
  <si>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</si>
  <si>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</si>
  <si>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</si>
  <si>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</si>
  <si>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</si>
  <si>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</si>
  <si>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</si>
  <si>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</si>
  <si>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</si>
  <si>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</si>
  <si>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</si>
  <si>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</si>
  <si>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</si>
  <si>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</si>
  <si>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</si>
  <si>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</si>
  <si>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</si>
  <si>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</si>
  <si>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</si>
  <si>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</si>
  <si>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</si>
  <si>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</si>
  <si>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</si>
  <si>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</si>
  <si>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</si>
  <si>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</si>
  <si>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</si>
  <si>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</si>
  <si>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</si>
  <si>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</si>
  <si>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</si>
  <si>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</si>
  <si>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</si>
  <si>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</si>
  <si>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</si>
  <si>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</si>
  <si>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</si>
  <si>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</si>
  <si>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</si>
  <si>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</si>
  <si>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</si>
  <si>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</si>
  <si>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</si>
  <si>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</si>
  <si>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</si>
  <si>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</si>
  <si>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</si>
  <si>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</si>
  <si>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</si>
  <si>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</si>
  <si>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</si>
  <si>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</si>
  <si>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</si>
  <si>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</si>
  <si>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</si>
  <si>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</si>
  <si>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</si>
  <si>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</si>
  <si>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</si>
  <si>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</si>
  <si>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</si>
  <si>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</si>
  <si>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</si>
  <si>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</si>
  <si>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</si>
  <si>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</si>
  <si>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</si>
  <si>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</si>
  <si>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</si>
  <si>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</si>
  <si>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</si>
  <si>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</si>
  <si>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</si>
  <si>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</si>
  <si>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</si>
  <si>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</si>
  <si>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</si>
  <si>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</si>
  <si>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</si>
  <si>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</si>
  <si>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</si>
  <si>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</si>
  <si>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</si>
  <si>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</si>
  <si>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</si>
  <si>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</si>
  <si>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</si>
  <si>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</si>
  <si>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</si>
  <si>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</si>
  <si>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</si>
  <si>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</si>
  <si>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</si>
  <si>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</si>
  <si>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</si>
  <si>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</si>
  <si>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</si>
  <si>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</si>
  <si>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</si>
  <si>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</si>
  <si>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</si>
  <si>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</si>
  <si>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</si>
  <si>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</si>
  <si>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</si>
  <si>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</si>
  <si>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</si>
  <si>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</si>
  <si>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</si>
  <si>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</si>
  <si>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</si>
  <si>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</si>
  <si>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</si>
  <si>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</si>
  <si>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</si>
  <si>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</si>
  <si>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</si>
  <si>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</si>
  <si>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</si>
  <si>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</si>
  <si>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</si>
  <si>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</si>
  <si>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</si>
  <si>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</si>
  <si>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</si>
  <si>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</si>
  <si>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</si>
  <si>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</si>
  <si>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</si>
  <si>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</si>
  <si>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</si>
  <si>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</si>
  <si>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</si>
  <si>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</si>
  <si>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</si>
  <si>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</si>
  <si>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</si>
  <si>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</si>
  <si>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</si>
  <si>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</si>
  <si>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</si>
  <si>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</si>
  <si>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</si>
  <si>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</si>
  <si>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</si>
  <si>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</si>
  <si>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</si>
  <si>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</si>
  <si>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</si>
  <si>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</si>
  <si>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</si>
  <si>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</si>
  <si>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</si>
  <si>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</si>
  <si>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</si>
  <si>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</si>
  <si>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</si>
  <si>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</si>
  <si>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</si>
  <si>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</si>
  <si>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</si>
  <si>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</si>
  <si>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</si>
  <si>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</si>
  <si>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</si>
  <si>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</si>
  <si>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</si>
  <si>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</si>
  <si>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</si>
  <si>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</si>
  <si>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</si>
  <si>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</si>
  <si>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</si>
  <si>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</si>
  <si>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</si>
  <si>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</si>
  <si>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</si>
  <si>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</si>
  <si>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</si>
  <si>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</si>
  <si>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</si>
  <si>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</si>
  <si>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</si>
  <si>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</si>
  <si>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</si>
  <si>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</si>
  <si>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</si>
  <si>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</si>
  <si>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</si>
  <si>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</si>
  <si>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</si>
  <si>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</si>
  <si>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</si>
  <si>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</si>
  <si>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</si>
  <si>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</si>
  <si>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</si>
  <si>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</si>
  <si>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</si>
  <si>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</si>
  <si>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</si>
  <si>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</si>
  <si>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</si>
  <si>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</si>
  <si>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</si>
  <si>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</si>
  <si>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</si>
  <si>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</si>
  <si>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</si>
  <si>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</si>
  <si>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</si>
  <si>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</si>
  <si>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</si>
  <si>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</si>
  <si>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</si>
  <si>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</si>
  <si>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</si>
  <si>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</si>
  <si>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</si>
  <si>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</si>
  <si>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</si>
  <si>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</si>
  <si>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</si>
  <si>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</si>
  <si>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</si>
  <si>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</si>
  <si>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</si>
  <si>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</si>
  <si>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</si>
  <si>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</si>
  <si>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</si>
  <si>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</si>
  <si>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</si>
  <si>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</si>
  <si>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</si>
  <si>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</si>
  <si>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</si>
  <si>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</si>
  <si>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</si>
  <si>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</si>
  <si>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</si>
  <si>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</si>
  <si>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</si>
  <si>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</si>
  <si>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</si>
  <si>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</si>
  <si>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</si>
  <si>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</si>
  <si>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</si>
  <si>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</si>
  <si>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</si>
  <si>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</si>
  <si>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</si>
  <si>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</si>
  <si>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</si>
  <si>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</si>
  <si>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</si>
  <si>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</si>
  <si>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</si>
  <si>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</si>
  <si>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</si>
  <si>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</si>
  <si>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</si>
  <si>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</si>
  <si>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</si>
  <si>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</si>
  <si>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</si>
  <si>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</si>
  <si>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</si>
  <si>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</si>
  <si>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</si>
  <si>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</si>
  <si>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</si>
  <si>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</si>
  <si>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</si>
  <si>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</si>
  <si>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</si>
  <si>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</si>
  <si>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</si>
  <si>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</si>
  <si>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</si>
  <si>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</si>
  <si>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</si>
  <si>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</si>
  <si>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</si>
  <si>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</si>
  <si>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</si>
  <si>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</si>
  <si>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</si>
  <si>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</si>
  <si>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</si>
  <si>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</si>
  <si>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</si>
  <si>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</si>
  <si>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</si>
  <si>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</si>
  <si>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</si>
  <si>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</si>
  <si>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</si>
  <si>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</si>
  <si>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</si>
  <si>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</si>
  <si>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</si>
  <si>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</si>
  <si>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</si>
  <si>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</si>
  <si>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</si>
  <si>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</si>
  <si>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</si>
  <si>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</si>
  <si>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</si>
  <si>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</si>
  <si>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</si>
  <si>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</si>
  <si>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</si>
  <si>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</si>
  <si>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</si>
  <si>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</si>
  <si>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</si>
  <si>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</si>
  <si>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</si>
  <si>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</si>
  <si>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</si>
  <si>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</si>
  <si>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</si>
  <si>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</si>
  <si>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</si>
  <si>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</si>
  <si>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</si>
  <si>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</si>
  <si>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</si>
  <si>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</si>
  <si>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</si>
  <si>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</si>
  <si>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</si>
  <si>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さいたま市</t>
    <rPh sb="4" eb="5">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</si>
</sst>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76047" y="1805619"/>
              <a:ext cx="954157" cy="223474"/>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830" y="4037077"/>
              <a:ext cx="201234" cy="40204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9094" y="4583430"/>
              <a:ext cx="244841" cy="40095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995" y="5492115"/>
              <a:ext cx="243941" cy="41148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7250" y="6067427"/>
              <a:ext cx="201932" cy="40760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155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5"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2007</v>
      </c>
      <c r="Q1" s="50"/>
      <c r="R1" s="50"/>
      <c r="S1" s="50"/>
      <c r="T1" s="50"/>
      <c r="AA1" s="426" t="s">
        <v>1</v>
      </c>
      <c r="AB1" s="426"/>
      <c r="AC1" s="426"/>
      <c r="AD1" s="404" t="str">
        <f>IF(G5="","",G5)</f>
        <v>さいたま市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2061</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7" t="s">
        <v>7</v>
      </c>
      <c r="C5" s="427"/>
      <c r="D5" s="427"/>
      <c r="E5" s="427"/>
      <c r="F5" s="427"/>
      <c r="G5" s="308" t="s">
        <v>2101</v>
      </c>
      <c r="H5" s="308"/>
      <c r="I5" s="308"/>
      <c r="J5" s="308"/>
      <c r="K5" s="308"/>
      <c r="L5" s="308"/>
      <c r="M5" s="308"/>
      <c r="N5" s="385" t="s">
        <v>156</v>
      </c>
      <c r="O5" s="385"/>
      <c r="P5" s="385"/>
      <c r="Q5" s="385" t="s">
        <v>231</v>
      </c>
      <c r="R5" s="385"/>
      <c r="S5" s="385"/>
      <c r="T5" s="387">
        <f>IF(AC5="","",IFERROR(INDEX(【参考】数式用2!$G$3:$I$451,MATCH(Q5,【参考】数式用2!$F$3:$F$451,0),MATCH(VLOOKUP(AC5,【参考】数式用2!$J$2:$K$26,2,FALSE),【参考】数式用2!$G$2:$I$2,0)),10))</f>
        <v>11.05</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2058</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2013</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2081</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2011</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 customHeight="1">
      <c r="B12" s="343" t="s">
        <v>66</v>
      </c>
      <c r="C12" s="344"/>
      <c r="D12" s="344"/>
      <c r="E12" s="344"/>
      <c r="F12" s="344"/>
      <c r="G12" s="344"/>
      <c r="H12" s="344"/>
      <c r="I12" s="344"/>
      <c r="J12" s="344"/>
      <c r="K12" s="344"/>
      <c r="L12" s="344"/>
      <c r="M12" s="345"/>
      <c r="N12" s="364">
        <f>IFERROR(IF(AM8&lt;&gt;0,T104+Y104,"先に新加算の区分を選択"),"")</f>
        <v>5325542</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2076</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20" t="s">
        <v>2072</v>
      </c>
      <c r="C18" s="321"/>
      <c r="D18" s="321"/>
      <c r="E18" s="321"/>
      <c r="F18" s="321"/>
      <c r="G18" s="321"/>
      <c r="H18" s="321"/>
      <c r="I18" s="321"/>
      <c r="J18" s="321"/>
      <c r="K18" s="321"/>
      <c r="L18" s="321"/>
      <c r="M18" s="322"/>
      <c r="N18" s="352">
        <f>IFERROR(ROUNDDOWN(ROUNDDOWN(ROUND(W5*VLOOKUP(AC5,【参考】数式用!$A$5:$N$27,14,FALSE),0)*T5,0)*AD107*0.5,0),"")</f>
        <v>1802530</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20" t="s">
        <v>2073</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2062</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2077</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2014</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2015</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2015</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2016</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2078</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8"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2034</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2074</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3.8"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 customHeight="1" thickBot="1"/>
    <row r="96" spans="2:39" ht="24.9" customHeight="1">
      <c r="B96" s="417" t="s">
        <v>2075</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2067</v>
      </c>
      <c r="E97" s="405"/>
      <c r="F97" s="49">
        <v>6</v>
      </c>
      <c r="G97" s="117" t="s">
        <v>2060</v>
      </c>
      <c r="H97" s="49">
        <v>4</v>
      </c>
      <c r="I97" s="117" t="s">
        <v>2059</v>
      </c>
      <c r="J97" s="405" t="s">
        <v>2068</v>
      </c>
      <c r="K97" s="405"/>
      <c r="L97" s="405"/>
      <c r="M97" s="49">
        <v>7</v>
      </c>
      <c r="N97" s="117" t="s">
        <v>2060</v>
      </c>
      <c r="O97" s="49">
        <v>3</v>
      </c>
      <c r="P97" s="117" t="s">
        <v>2059</v>
      </c>
      <c r="Q97" s="118" t="s">
        <v>2065</v>
      </c>
      <c r="R97" s="118">
        <f>(M97*12+O97)-(F97*12+H97)+1</f>
        <v>12</v>
      </c>
      <c r="S97" s="406" t="s">
        <v>2064</v>
      </c>
      <c r="T97" s="406"/>
      <c r="U97" s="118" t="s">
        <v>2066</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2063</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2013</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2011</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 customHeight="1">
      <c r="B104" s="273" t="s">
        <v>2012</v>
      </c>
      <c r="C104" s="274"/>
      <c r="D104" s="275"/>
      <c r="E104" s="287">
        <f>IFERROR(ROUNDDOWN(ROUND(W5*I9,0)*T5,0)*W107,"")</f>
        <v>681232</v>
      </c>
      <c r="F104" s="287"/>
      <c r="G104" s="287"/>
      <c r="H104" s="287"/>
      <c r="I104" s="126" t="s">
        <v>2010</v>
      </c>
      <c r="J104" s="288">
        <f>IFERROR(ROUNDDOWN(ROUND(W5*M9,0)*T5,0)*W107,"")</f>
        <v>0</v>
      </c>
      <c r="K104" s="287"/>
      <c r="L104" s="287"/>
      <c r="M104" s="287"/>
      <c r="N104" s="126" t="s">
        <v>2010</v>
      </c>
      <c r="O104" s="288">
        <f>IFERROR(ROUNDDOWN(ROUND(W5*Q9,0)*T5,0)*W107,"")</f>
        <v>119340</v>
      </c>
      <c r="P104" s="287"/>
      <c r="Q104" s="287"/>
      <c r="R104" s="287"/>
      <c r="S104" s="127" t="s">
        <v>2010</v>
      </c>
      <c r="T104" s="403">
        <f>IFERROR(SUM(E104,J104,O104),"")</f>
        <v>800572</v>
      </c>
      <c r="U104" s="403"/>
      <c r="V104" s="403"/>
      <c r="W104" s="403"/>
      <c r="X104" s="128" t="s">
        <v>2010</v>
      </c>
      <c r="Y104" s="288">
        <f>IFERROR(IF(AM8=1,ROUNDDOWN(ROUND(W5*Y9,0)*T5,0)*AD107,IF(AM8=2,ROUNDDOWN(ROUND(W5*AC9,0)*T5,0)*AD107,"")),"")</f>
        <v>4524970</v>
      </c>
      <c r="Z104" s="287"/>
      <c r="AA104" s="287"/>
      <c r="AB104" s="287"/>
      <c r="AC104" s="287"/>
      <c r="AD104" s="287"/>
      <c r="AE104" s="129" t="s">
        <v>2010</v>
      </c>
    </row>
    <row r="105" spans="2:66">
      <c r="B105" s="276"/>
      <c r="C105" s="277"/>
      <c r="D105" s="278"/>
      <c r="E105" s="270" t="str">
        <f>IFERROR("("&amp;TEXT(E104/W107,"#,##0円")&amp;"/月)","")</f>
        <v>(340,616円/月)</v>
      </c>
      <c r="F105" s="271"/>
      <c r="G105" s="271"/>
      <c r="H105" s="271"/>
      <c r="I105" s="271"/>
      <c r="J105" s="271" t="str">
        <f>IFERROR("("&amp;TEXT(J104/W107,"#,##0円")&amp;"/月)","")</f>
        <v>(0円/月)</v>
      </c>
      <c r="K105" s="271"/>
      <c r="L105" s="271"/>
      <c r="M105" s="271"/>
      <c r="N105" s="271"/>
      <c r="O105" s="271" t="str">
        <f>IFERROR("("&amp;TEXT(O104/W107,"#,##0円")&amp;"/月)","")</f>
        <v>(59,670円/月)</v>
      </c>
      <c r="P105" s="271"/>
      <c r="Q105" s="271"/>
      <c r="R105" s="271"/>
      <c r="S105" s="271"/>
      <c r="T105" s="270" t="str">
        <f>IFERROR("("&amp;TEXT(T104/W107,"#,##0円")&amp;"/月)","")</f>
        <v>(400,286円/月)</v>
      </c>
      <c r="U105" s="271"/>
      <c r="V105" s="271"/>
      <c r="W105" s="271"/>
      <c r="X105" s="272"/>
      <c r="Y105" s="271" t="str">
        <f>IFERROR("("&amp;TEXT(Y104/AD107,"#,##0円")&amp;"/月)","")</f>
        <v>(452,497円/月)</v>
      </c>
      <c r="Z105" s="271"/>
      <c r="AA105" s="271"/>
      <c r="AB105" s="271"/>
      <c r="AC105" s="271"/>
      <c r="AD105" s="271"/>
      <c r="AE105" s="271"/>
    </row>
    <row r="106" spans="2:66" ht="6.9" customHeight="1"/>
    <row r="107" spans="2:66">
      <c r="W107" s="54">
        <f>IF(H97=4,2,IF(H97=5,1,""))</f>
        <v>2</v>
      </c>
      <c r="X107" s="54" t="s">
        <v>2079</v>
      </c>
      <c r="AD107" s="54">
        <f>IF(H97=4,R97-2,IF(H97=5,R97-1,R97))</f>
        <v>10</v>
      </c>
      <c r="AE107" s="54" t="s">
        <v>2079</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さいたま市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さいたま市</v>
      </c>
      <c r="H5" s="506"/>
      <c r="I5" s="506"/>
      <c r="J5" s="506"/>
      <c r="K5" s="506"/>
      <c r="L5" s="506"/>
      <c r="M5" s="506"/>
      <c r="N5" s="507" t="str">
        <f>IF('別紙様式7-1（計画書）'!N5="","",'別紙様式7-1（計画書）'!N5)</f>
        <v>埼玉県</v>
      </c>
      <c r="O5" s="507"/>
      <c r="P5" s="507"/>
      <c r="Q5" s="507" t="str">
        <f>IF('別紙様式7-1（計画書）'!Q5="","",'別紙様式7-1（計画書）'!Q5)</f>
        <v>さいたま市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2019</v>
      </c>
      <c r="F7" s="486"/>
      <c r="G7" s="486"/>
      <c r="H7" s="486"/>
      <c r="I7" s="486"/>
      <c r="J7" s="486"/>
      <c r="K7" s="486"/>
      <c r="L7" s="486"/>
      <c r="M7" s="486"/>
      <c r="N7" s="486"/>
      <c r="O7" s="486"/>
      <c r="P7" s="486"/>
      <c r="Q7" s="486"/>
      <c r="R7" s="486"/>
      <c r="S7" s="486"/>
      <c r="T7" s="486"/>
      <c r="U7" s="486" t="s">
        <v>2020</v>
      </c>
      <c r="V7" s="486"/>
      <c r="W7" s="486"/>
      <c r="X7" s="486"/>
      <c r="Y7" s="486"/>
      <c r="Z7" s="486"/>
      <c r="AD7" s="59"/>
      <c r="AE7" s="59"/>
      <c r="AF7" s="59"/>
      <c r="AG7" s="59"/>
      <c r="AH7" s="59"/>
      <c r="AI7" s="59"/>
      <c r="AJ7" s="59"/>
      <c r="AK7" s="59"/>
      <c r="AL7" s="50"/>
    </row>
    <row r="8" spans="2:40" s="57" customFormat="1" ht="23.25" customHeight="1" thickBot="1">
      <c r="B8" s="490"/>
      <c r="C8" s="491"/>
      <c r="D8" s="492"/>
      <c r="E8" s="496" t="s">
        <v>2070</v>
      </c>
      <c r="F8" s="497"/>
      <c r="G8" s="497"/>
      <c r="H8" s="497"/>
      <c r="I8" s="497"/>
      <c r="J8" s="497"/>
      <c r="K8" s="497"/>
      <c r="L8" s="497"/>
      <c r="M8" s="497"/>
      <c r="N8" s="497"/>
      <c r="O8" s="497"/>
      <c r="P8" s="497"/>
      <c r="Q8" s="426"/>
      <c r="R8" s="426"/>
      <c r="S8" s="426"/>
      <c r="T8" s="426"/>
      <c r="U8" s="496" t="s">
        <v>2071</v>
      </c>
      <c r="V8" s="496"/>
      <c r="W8" s="496"/>
      <c r="X8" s="496"/>
      <c r="Y8" s="496"/>
      <c r="Z8" s="496"/>
      <c r="AM8" s="51"/>
      <c r="AN8" s="51"/>
    </row>
    <row r="9" spans="2:40" ht="16.5" customHeight="1" thickBot="1">
      <c r="B9" s="279" t="s">
        <v>2013</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2017</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2031</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43" t="s">
        <v>2029</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 customHeight="1" thickBot="1">
      <c r="B17" s="343" t="s">
        <v>2028</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2021</v>
      </c>
      <c r="C22" s="525" t="s">
        <v>2022</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2023</v>
      </c>
      <c r="AC22" s="461" t="str">
        <f>IF(U26="","",IF(U22="","",IF(U22&gt;=U26,"○","×")))</f>
        <v>○</v>
      </c>
    </row>
    <row r="23" spans="2:38" ht="15" customHeight="1" thickBot="1">
      <c r="B23" s="464"/>
      <c r="C23" s="465" t="s">
        <v>2024</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2032</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2099</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2025</v>
      </c>
      <c r="C26" s="475" t="s">
        <v>2026</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2023</v>
      </c>
      <c r="AC26" s="462"/>
    </row>
    <row r="27" spans="2:38" ht="15" customHeight="1" thickBot="1">
      <c r="B27" s="515"/>
      <c r="C27" s="466" t="s">
        <v>2027</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2033</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2100</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2069</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2018</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2018</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2018</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2016</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2098</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3.8"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2035</v>
      </c>
      <c r="B1" s="28"/>
      <c r="C1" s="28"/>
      <c r="D1" s="28"/>
      <c r="E1" s="28"/>
      <c r="F1" s="28"/>
      <c r="G1" s="28"/>
      <c r="H1" s="28"/>
      <c r="I1" s="28"/>
    </row>
    <row r="2" spans="1:9" ht="7.5" customHeight="1">
      <c r="A2" s="33"/>
      <c r="B2" s="27"/>
      <c r="C2" s="27"/>
      <c r="D2" s="27"/>
      <c r="E2" s="27"/>
      <c r="F2" s="27"/>
      <c r="G2" s="27"/>
      <c r="H2" s="27"/>
      <c r="I2" s="27"/>
    </row>
    <row r="3" spans="1:9" ht="33.75" customHeight="1">
      <c r="A3" s="38" t="s">
        <v>2083</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2036</v>
      </c>
      <c r="E5" s="541"/>
      <c r="F5" s="45" t="s">
        <v>2037</v>
      </c>
      <c r="G5" s="45" t="s">
        <v>79</v>
      </c>
      <c r="H5" s="45" t="s">
        <v>2038</v>
      </c>
      <c r="I5" s="45" t="s">
        <v>2039</v>
      </c>
    </row>
    <row r="6" spans="1:9" ht="135.75" customHeight="1">
      <c r="A6" s="31" t="s">
        <v>76</v>
      </c>
      <c r="B6" s="44" t="s">
        <v>80</v>
      </c>
      <c r="C6" s="45" t="s">
        <v>2040</v>
      </c>
      <c r="D6" s="540" t="s">
        <v>2041</v>
      </c>
      <c r="E6" s="541"/>
      <c r="F6" s="45" t="s">
        <v>2042</v>
      </c>
      <c r="G6" s="45" t="s">
        <v>81</v>
      </c>
      <c r="H6" s="45" t="s">
        <v>2043</v>
      </c>
      <c r="I6" s="45" t="s">
        <v>2039</v>
      </c>
    </row>
    <row r="7" spans="1:9" ht="175.5" customHeight="1">
      <c r="A7" s="31" t="s">
        <v>82</v>
      </c>
      <c r="B7" s="44" t="s">
        <v>83</v>
      </c>
      <c r="C7" s="45" t="s">
        <v>2044</v>
      </c>
      <c r="D7" s="540" t="s">
        <v>2045</v>
      </c>
      <c r="E7" s="541"/>
      <c r="F7" s="45" t="s">
        <v>2046</v>
      </c>
      <c r="G7" s="45" t="s">
        <v>84</v>
      </c>
      <c r="H7" s="45" t="s">
        <v>2047</v>
      </c>
      <c r="I7" s="45" t="s">
        <v>2048</v>
      </c>
    </row>
    <row r="8" spans="1:9" ht="155.25" customHeight="1">
      <c r="A8" s="31" t="s">
        <v>85</v>
      </c>
      <c r="B8" s="43"/>
      <c r="C8" s="45" t="s">
        <v>2049</v>
      </c>
      <c r="D8" s="540" t="s">
        <v>2050</v>
      </c>
      <c r="E8" s="541"/>
      <c r="F8" s="45" t="s">
        <v>2051</v>
      </c>
      <c r="G8" s="45" t="s">
        <v>86</v>
      </c>
      <c r="H8" s="45" t="s">
        <v>2052</v>
      </c>
      <c r="I8" s="45" t="s">
        <v>2053</v>
      </c>
    </row>
    <row r="9" spans="1:9" ht="150.75" customHeight="1">
      <c r="A9" s="31" t="s">
        <v>87</v>
      </c>
      <c r="B9" s="43"/>
      <c r="C9" s="45" t="s">
        <v>88</v>
      </c>
      <c r="D9" s="540" t="s">
        <v>2054</v>
      </c>
      <c r="E9" s="541"/>
      <c r="F9" s="45" t="s">
        <v>2055</v>
      </c>
      <c r="G9" s="45" t="s">
        <v>89</v>
      </c>
      <c r="H9" s="45" t="s">
        <v>2056</v>
      </c>
      <c r="I9" s="45" t="s">
        <v>2057</v>
      </c>
    </row>
    <row r="10" spans="1:9" ht="78" customHeight="1">
      <c r="A10" s="534" t="s">
        <v>2096</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2080</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2084</v>
      </c>
      <c r="B17" s="544"/>
      <c r="C17" s="39" t="s">
        <v>70</v>
      </c>
      <c r="D17" s="40" t="s">
        <v>2095</v>
      </c>
      <c r="E17" s="40" t="s">
        <v>2086</v>
      </c>
      <c r="F17" s="40" t="s">
        <v>2085</v>
      </c>
      <c r="G17" s="34"/>
      <c r="H17" s="34"/>
      <c r="I17" s="34"/>
    </row>
    <row r="18" spans="1:9" ht="115.5" customHeight="1">
      <c r="A18" s="545" t="s">
        <v>2087</v>
      </c>
      <c r="B18" s="544"/>
      <c r="C18" s="41" t="s">
        <v>2044</v>
      </c>
      <c r="D18" s="41" t="s">
        <v>2047</v>
      </c>
      <c r="E18" s="41" t="s">
        <v>2090</v>
      </c>
      <c r="F18" s="41" t="s">
        <v>2091</v>
      </c>
      <c r="G18" s="34"/>
      <c r="H18" s="34"/>
      <c r="I18" s="34"/>
    </row>
    <row r="19" spans="1:9" ht="93" customHeight="1">
      <c r="A19" s="545" t="s">
        <v>2088</v>
      </c>
      <c r="B19" s="544"/>
      <c r="C19" s="41" t="s">
        <v>2049</v>
      </c>
      <c r="D19" s="41" t="s">
        <v>2052</v>
      </c>
      <c r="E19" s="41" t="s">
        <v>2092</v>
      </c>
      <c r="F19" s="42" t="s">
        <v>2094</v>
      </c>
      <c r="G19" s="27"/>
      <c r="H19" s="27"/>
      <c r="I19" s="27"/>
    </row>
    <row r="20" spans="1:9" ht="95.25" customHeight="1">
      <c r="A20" s="545" t="s">
        <v>2089</v>
      </c>
      <c r="B20" s="544"/>
      <c r="C20" s="41" t="s">
        <v>88</v>
      </c>
      <c r="D20" s="41" t="s">
        <v>2056</v>
      </c>
      <c r="E20" s="41" t="s">
        <v>2093</v>
      </c>
      <c r="F20" s="42" t="s">
        <v>2094</v>
      </c>
      <c r="G20" s="27"/>
      <c r="H20" s="27"/>
      <c r="I20" s="27"/>
    </row>
    <row r="21" spans="1:9" ht="15.75" customHeight="1">
      <c r="A21" s="27"/>
      <c r="B21" s="27"/>
      <c r="C21" s="27"/>
      <c r="D21" s="27"/>
      <c r="E21" s="27"/>
      <c r="F21" s="27"/>
      <c r="G21" s="27"/>
      <c r="H21" s="27"/>
      <c r="I21" s="27"/>
    </row>
    <row r="22" spans="1:9" ht="97.5" customHeight="1">
      <c r="A22" s="542" t="s">
        <v>2096</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2080</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2.2"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107</v>
      </c>
      <c r="B1" s="146"/>
      <c r="C1" s="146" t="s">
        <v>108</v>
      </c>
      <c r="D1" s="146"/>
      <c r="F1" s="1" t="s">
        <v>109</v>
      </c>
    </row>
    <row r="2" spans="1:11" ht="18.600000000000001"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600000000000001"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600000000000001"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8"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8"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8"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2024-03-04T10:50:06Z</cp:lastPrinted>
  <dcterms:created xsi:type="dcterms:W3CDTF">2015-06-05T18:19:34Z</dcterms:created>
  <dcterms:modified xsi:type="dcterms:W3CDTF">2024-03-27T00:02:21Z</dcterms:modified>
</cp:coreProperties>
</file>