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afi001\0014300福祉局\0014305生活福祉部\0014320監査指導課\Ｒ７年度\15 介護　運営指導\00 全般\01 事前提出資料\令和６年度～\2-5 認知症対応型共同生活介護\"/>
    </mc:Choice>
  </mc:AlternateContent>
  <bookViews>
    <workbookView xWindow="0" yWindow="0" windowWidth="23040" windowHeight="8376"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記入方法!$B$1:$Q$79</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4" i="12" l="1"/>
  <c r="W174" i="12"/>
  <c r="X174" i="12"/>
  <c r="Y174" i="12"/>
  <c r="Z174" i="12"/>
  <c r="AA174" i="12"/>
  <c r="AB174" i="12"/>
  <c r="AC174" i="12"/>
  <c r="AD174" i="12"/>
  <c r="AE174" i="12"/>
  <c r="AF174" i="12"/>
  <c r="AG174" i="12"/>
  <c r="AH174" i="12"/>
  <c r="AI174" i="12"/>
  <c r="AJ174" i="12"/>
  <c r="AK174" i="12"/>
  <c r="AL174" i="12"/>
  <c r="AM174" i="12"/>
  <c r="AN174" i="12"/>
  <c r="AO174" i="12"/>
  <c r="AP174" i="12"/>
  <c r="AQ174" i="12"/>
  <c r="AR174" i="12"/>
  <c r="AS174" i="12"/>
  <c r="AT174" i="12"/>
  <c r="AU174" i="12"/>
  <c r="AV174" i="12"/>
  <c r="AW174" i="12"/>
  <c r="AX174" i="12"/>
  <c r="AY174" i="12"/>
  <c r="V175" i="12"/>
  <c r="W175" i="12"/>
  <c r="X175" i="12"/>
  <c r="Y175" i="12"/>
  <c r="Z175" i="12"/>
  <c r="AA175" i="12"/>
  <c r="AB175" i="12"/>
  <c r="AC175" i="12"/>
  <c r="AD175" i="12"/>
  <c r="AE175" i="12"/>
  <c r="AF175" i="12"/>
  <c r="AG175" i="12"/>
  <c r="AH175" i="12"/>
  <c r="AI175" i="12"/>
  <c r="AJ175" i="12"/>
  <c r="AK175" i="12"/>
  <c r="AL175" i="12"/>
  <c r="AM175" i="12"/>
  <c r="AN175" i="12"/>
  <c r="AO175" i="12"/>
  <c r="AP175" i="12"/>
  <c r="AQ175" i="12"/>
  <c r="AR175" i="12"/>
  <c r="AS175" i="12"/>
  <c r="AT175" i="12"/>
  <c r="AU175" i="12"/>
  <c r="AV175" i="12"/>
  <c r="AW175" i="12"/>
  <c r="AX175" i="12"/>
  <c r="AY175" i="12"/>
  <c r="U175" i="12"/>
  <c r="U174" i="12"/>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B19" i="12" l="1"/>
  <c r="AB20" i="12" s="1"/>
  <c r="BC8" i="12"/>
  <c r="AF19" i="12"/>
  <c r="AF20" i="12" s="1"/>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<sst xmlns="http://schemas.openxmlformats.org/spreadsheetml/2006/main" count="1790" uniqueCount="250">
  <si>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</si>
  <si>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</si>
  <si>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</si>
  <si>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</si>
  <si>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</si>
  <si>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</si>
  <si>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</si>
  <si>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</si>
  <si>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</si>
  <si>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</si>
  <si>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</si>
  <si>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</si>
  <si>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</si>
  <si>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</si>
  <si>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</si>
  <si>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</si>
  <si>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</si>
  <si>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</si>
  <si>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</si>
  <si>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</si>
  <si>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</si>
  <si>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</si>
  <si>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</si>
  <si>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</si>
  <si>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</si>
  <si>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</si>
  <si>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</si>
  <si>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</si>
  <si>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</si>
  <si>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</si>
  <si>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</si>
  <si>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</si>
  <si>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</si>
  <si>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</si>
  <si>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</si>
  <si>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</si>
  <si>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</si>
  <si>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</si>
  <si>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</si>
  <si>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</si>
  <si>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</si>
  <si>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</si>
  <si>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</si>
  <si>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</si>
  <si>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</si>
  <si>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</si>
  <si>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</si>
  <si>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</si>
  <si>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</si>
  <si>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</si>
  <si>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</si>
  <si>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</si>
  <si>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</si>
  <si>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</si>
  <si>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</si>
  <si>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</si>
  <si>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</si>
  <si>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</si>
  <si>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</si>
  <si>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</si>
  <si>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</si>
  <si>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</si>
  <si>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</si>
  <si>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</si>
  <si>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</si>
  <si>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</si>
  <si>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</si>
  <si>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</si>
  <si>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</si>
  <si>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</si>
  <si>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</si>
  <si>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</si>
  <si>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</si>
  <si>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</si>
  <si>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</si>
  <si>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</si>
  <si>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</si>
  <si>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</si>
  <si>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</si>
  <si>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</si>
  <si>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</si>
  <si>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</si>
  <si>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</si>
  <si>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</si>
  <si>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</si>
  <si>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</si>
  <si>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</si>
  <si>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</si>
  <si>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</si>
  <si>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</si>
  <si>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</si>
  <si>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</si>
  <si>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</si>
  <si>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</si>
  <si>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</si>
  <si>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</si>
  <si>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</si>
  <si>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</si>
  <si>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</si>
  <si>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</si>
  <si>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</si>
  <si>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</si>
  <si>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</si>
  <si>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</si>
  <si>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</si>
  <si>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</si>
  <si>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</si>
  <si>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</si>
  <si>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</si>
  <si>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</si>
  <si>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</si>
  <si>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</si>
  <si>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</si>
  <si>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</si>
  <si>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</si>
  <si>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</si>
  <si>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</si>
  <si>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</si>
  <si>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</si>
  <si>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</si>
  <si>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</si>
  <si>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</si>
  <si>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</si>
  <si>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</si>
  <si>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</si>
  <si>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</si>
  <si>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</si>
  <si>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</si>
  <si>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</si>
  <si>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</si>
  <si>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</si>
  <si>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</si>
  <si>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</si>
  <si>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</si>
  <si>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</si>
  <si>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</si>
  <si>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</si>
  <si>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</si>
  <si>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</si>
  <si>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</si>
  <si>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</si>
  <si>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</si>
  <si>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</si>
  <si>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</si>
  <si>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</si>
  <si>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</si>
  <si>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</si>
  <si>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</si>
  <si>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</si>
  <si>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</si>
  <si>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</si>
  <si>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</si>
  <si>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</si>
  <si>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</si>
  <si>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</si>
  <si>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</si>
  <si>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</si>
  <si>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</si>
  <si>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</si>
  <si>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</si>
  <si>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</si>
  <si>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</si>
  <si>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</si>
  <si>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</si>
  <si>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</si>
  <si>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</si>
  <si>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</si>
  <si>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</si>
  <si>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</si>
  <si>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</si>
  <si>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</si>
  <si>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</si>
  <si>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</si>
  <si>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</si>
  <si>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</si>
  <si>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</si>
  <si>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</si>
  <si>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</si>
  <si>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</si>
  <si>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</si>
  <si>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</si>
  <si>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</si>
  <si>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</si>
  <si>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</si>
  <si>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</si>
  <si>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</si>
  <si>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</si>
  <si>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その他、特記事項欄としてもご活用ください。</t>
    <rPh sb="6" eb="7">
      <t>タ</t>
    </rPh>
    <rPh sb="8" eb="10">
      <t>トッキ</t>
    </rPh>
    <rPh sb="10" eb="12">
      <t>ジコウ</t>
    </rPh>
    <rPh sb="12" eb="13">
      <t>ラン</t>
    </rPh>
    <rPh sb="18" eb="20">
      <t>カツヨウ</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</si>
  <si>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</si>
  <si>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</si>
  <si>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</si>
  <si>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</si>
  <si>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</si>
  <si>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</si>
  <si>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</si>
  <si>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</si>
  <si>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</si>
  <si>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</si>
  <si>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</si>
  <si>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</si>
  <si>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</si>
  <si>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</si>
  <si>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</si>
  <si>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</si>
  <si>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</si>
  <si>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</si>
  <si>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</si>
  <si>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</si>
  <si>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</si>
  <si>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</si>
  <si>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</si>
  <si>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</si>
  <si>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</si>
  <si>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</si>
  <si>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</si>
  <si>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</si>
  <si>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</si>
  <si>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</si>
  <si>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</si>
  <si>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</si>
  <si>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</si>
  <si>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</si>
  <si>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</si>
  <si>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</si>
  <si>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</si>
  <si>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</si>
  <si>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</si>
  <si>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</si>
  <si>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</si>
  <si>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</si>
  <si>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地域密着型（標準様式1）</t>
    <rPh sb="0" eb="5">
      <t>チイキミッチャクガタ</t>
    </rPh>
    <rPh sb="6" eb="8">
      <t>ヒョウジュン</t>
    </rPh>
    <rPh sb="8" eb="10">
      <t>ヨウシキ</t>
    </rPh>
    <phoneticPr fontId="3"/>
  </si>
  <si>
    <t>実績</t>
  </si>
  <si>
    <t>暦月</t>
  </si>
  <si>
    <t>　(1)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</si>
  <si>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(2)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</si>
  <si>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(3)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</si>
  <si>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(4)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</si>
  <si>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(5)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</si>
  <si>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</si>
  <si>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</si>
  <si>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</si>
  <si>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</si>
  <si>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</si>
  <si>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</si>
  <si>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</si>
  <si>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(14) 通いサービスの利用者数を入力してください。</t>
    <rPh sb="6" eb="7">
      <t>カヨ</t>
    </rPh>
    <rPh sb="13" eb="16">
      <t>リヨウシャ</t>
    </rPh>
    <rPh sb="16" eb="17">
      <t>スウ</t>
    </rPh>
    <rPh sb="18" eb="20">
      <t>ニュウリョク</t>
    </rPh>
    <phoneticPr fontId="2"/>
  </si>
  <si>
    <t>　(15) 宿泊サービスの利用者数を入力してください。</t>
    <rPh sb="6" eb="8">
      <t>シュクハク</t>
    </rPh>
    <rPh sb="13" eb="16">
      <t>リヨウシャ</t>
    </rPh>
    <rPh sb="16" eb="17">
      <t>スウ</t>
    </rPh>
    <rPh sb="18" eb="20">
      <t>ニュウリョク</t>
    </rPh>
    <phoneticPr fontId="2"/>
  </si>
  <si>
    <t>　(16)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</si>
  <si>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(17)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</si>
  <si>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　(9) 運営指導の対象となる事業に係る従業者（管理者を含む。）の1ヶ月分の勤務時間を入力してください。（別シートの「シフト記号表」を作成し、シフト記号を選択または入力してください。）</t>
    <rPh sb="5" eb="7">
      <t>ウンエイ</t>
    </rPh>
    <rPh sb="7" eb="9">
      <t>シドウ</t>
    </rPh>
    <rPh sb="10" eb="12">
      <t>タイショウ</t>
    </rPh>
    <rPh sb="15" eb="17">
      <t>ジギョウ</t>
    </rPh>
    <rPh sb="18" eb="19">
      <t>カカ</t>
    </rPh>
    <rPh sb="20" eb="23">
      <t>ジュウギョウシャ</t>
    </rPh>
    <rPh sb="24" eb="27">
      <t>カンリシャ</t>
    </rPh>
    <rPh sb="28" eb="29">
      <t>フク</t>
    </rPh>
    <rPh sb="35" eb="36">
      <t>ゲツ</t>
    </rPh>
    <rPh sb="36" eb="37">
      <t>ブン</t>
    </rPh>
    <rPh sb="38" eb="40">
      <t>キンム</t>
    </rPh>
    <rPh sb="40" eb="42">
      <t>ジカン</t>
    </rPh>
    <rPh sb="43" eb="45">
      <t>ニュウリョク</t>
    </rPh>
    <rPh sb="53" eb="54">
      <t>ベツ</t>
    </rPh>
    <rPh sb="62" eb="64">
      <t>キゴウ</t>
    </rPh>
    <rPh sb="64" eb="65">
      <t>ヒョウ</t>
    </rPh>
    <rPh sb="67" eb="69">
      <t>サクセイ</t>
    </rPh>
    <rPh sb="74" eb="76">
      <t>キゴウ</t>
    </rPh>
    <rPh sb="77" eb="79">
      <t>センタク</t>
    </rPh>
    <rPh sb="82" eb="84">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</si>
</sst>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0" borderId="0" xfId="0" applyFont="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0" fontId="8" fillId="3" borderId="11" xfId="0" applyFont="1" applyFill="1" applyBorder="1" applyAlignment="1" applyProtection="1">
      <alignment horizontal="center" vertical="center"/>
      <protection locked="0"/>
    </xf>
    <xf numFmtId="0" fontId="8" fillId="3" borderId="24"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68</xdr:row>
      <xdr:rowOff>38100</xdr:rowOff>
    </xdr:from>
    <xdr:to>
      <xdr:col>16</xdr:col>
      <xdr:colOff>114300</xdr:colOff>
      <xdr:row>77</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55" zoomScaleNormal="55" zoomScaleSheetLayoutView="55" workbookViewId="0">
      <selection activeCell="Y10" sqref="Y10"/>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B1" s="389" t="s">
        <v>230</v>
      </c>
      <c r="C1" s="389"/>
      <c r="D1" s="389"/>
      <c r="E1" s="389"/>
      <c r="F1" s="389"/>
      <c r="G1" s="389"/>
      <c r="H1" s="389"/>
      <c r="I1" s="389"/>
      <c r="K1" s="7" t="s">
        <v>0</v>
      </c>
      <c r="N1" s="5"/>
      <c r="O1" s="5"/>
      <c r="P1" s="5"/>
      <c r="Q1" s="5"/>
      <c r="R1" s="5"/>
      <c r="S1" s="5"/>
      <c r="T1" s="5"/>
      <c r="U1" s="5"/>
      <c r="AQ1" s="9" t="s">
        <v>30</v>
      </c>
      <c r="AR1" s="384" t="s">
        <v>188</v>
      </c>
      <c r="AS1" s="385"/>
      <c r="AT1" s="385"/>
      <c r="AU1" s="385"/>
      <c r="AV1" s="385"/>
      <c r="AW1" s="385"/>
      <c r="AX1" s="385"/>
      <c r="AY1" s="385"/>
      <c r="AZ1" s="385"/>
      <c r="BA1" s="385"/>
      <c r="BB1" s="385"/>
      <c r="BC1" s="385"/>
      <c r="BD1" s="385"/>
      <c r="BE1" s="385"/>
      <c r="BF1" s="385"/>
      <c r="BG1" s="385"/>
      <c r="BH1" s="9" t="s">
        <v>2</v>
      </c>
    </row>
    <row r="2" spans="2:65" s="8" customFormat="1" ht="20.25" customHeight="1" x14ac:dyDescent="0.45">
      <c r="H2" s="7"/>
      <c r="K2" s="7"/>
      <c r="L2" s="7"/>
      <c r="N2" s="9"/>
      <c r="O2" s="9"/>
      <c r="P2" s="9"/>
      <c r="Q2" s="9"/>
      <c r="R2" s="9"/>
      <c r="S2" s="9"/>
      <c r="T2" s="9"/>
      <c r="U2" s="9"/>
      <c r="Z2" s="112" t="s">
        <v>27</v>
      </c>
      <c r="AA2" s="386">
        <v>7</v>
      </c>
      <c r="AB2" s="386"/>
      <c r="AC2" s="112" t="s">
        <v>28</v>
      </c>
      <c r="AD2" s="387">
        <f>IF(AA2=0,"",YEAR(DATE(2018+AA2,1,1)))</f>
        <v>2025</v>
      </c>
      <c r="AE2" s="387"/>
      <c r="AF2" s="113" t="s">
        <v>29</v>
      </c>
      <c r="AG2" s="113" t="s">
        <v>1</v>
      </c>
      <c r="AH2" s="386">
        <v>4</v>
      </c>
      <c r="AI2" s="386"/>
      <c r="AJ2" s="113" t="s">
        <v>24</v>
      </c>
      <c r="AQ2" s="9" t="s">
        <v>31</v>
      </c>
      <c r="AR2" s="386" t="s">
        <v>196</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37" t="s">
        <v>232</v>
      </c>
      <c r="BD3" s="338"/>
      <c r="BE3" s="338"/>
      <c r="BF3" s="339"/>
      <c r="BG3" s="9"/>
    </row>
    <row r="4" spans="2:65" s="8" customFormat="1" ht="20.25" customHeight="1" x14ac:dyDescent="0.45">
      <c r="H4" s="7"/>
      <c r="K4" s="7"/>
      <c r="M4" s="9"/>
      <c r="N4" s="9"/>
      <c r="O4" s="9"/>
      <c r="P4" s="9"/>
      <c r="Q4" s="9"/>
      <c r="R4" s="9"/>
      <c r="S4" s="9"/>
      <c r="AA4" s="35"/>
      <c r="AB4" s="35"/>
      <c r="AC4" s="36"/>
      <c r="AD4" s="37"/>
      <c r="AE4" s="36"/>
      <c r="BB4" s="38" t="s">
        <v>149</v>
      </c>
      <c r="BC4" s="405" t="s">
        <v>231</v>
      </c>
      <c r="BD4" s="406"/>
      <c r="BE4" s="406"/>
      <c r="BF4" s="40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185</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0">
        <f>DAY(EOMONTH(DATE(AD2,AH2,1),0))</f>
        <v>30</v>
      </c>
      <c r="BD8" s="391"/>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212</v>
      </c>
      <c r="AR10" s="70"/>
      <c r="AS10" s="70"/>
      <c r="AT10" s="77"/>
      <c r="AU10" s="66"/>
      <c r="AV10" s="78"/>
      <c r="AW10" s="78"/>
      <c r="AX10" s="78"/>
      <c r="AY10" s="66"/>
      <c r="AZ10" s="66"/>
      <c r="BA10" s="67" t="s">
        <v>210</v>
      </c>
      <c r="BB10" s="66"/>
      <c r="BC10" s="244">
        <v>9</v>
      </c>
      <c r="BD10" s="245"/>
      <c r="BE10" s="2" t="s">
        <v>211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6"/>
      <c r="V12" s="336"/>
      <c r="W12" s="73"/>
      <c r="X12" s="84"/>
      <c r="Y12" s="68"/>
      <c r="Z12" s="68"/>
      <c r="AA12" s="79"/>
      <c r="AB12" s="72"/>
      <c r="AC12" s="73"/>
      <c r="AD12" s="79"/>
      <c r="AE12" s="79"/>
      <c r="AF12" s="79"/>
      <c r="AG12" s="85"/>
      <c r="AH12" s="69"/>
      <c r="AI12" s="77" t="s">
        <v>213</v>
      </c>
      <c r="AJ12" s="69"/>
      <c r="AK12" s="77"/>
      <c r="AL12" s="71"/>
      <c r="AM12" s="72"/>
      <c r="AN12" s="66"/>
      <c r="AO12" s="77"/>
      <c r="AP12" s="77"/>
      <c r="AQ12" s="77"/>
      <c r="AR12" s="77"/>
      <c r="AS12" s="73" t="s">
        <v>214</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197</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198</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8" t="s">
        <v>20</v>
      </c>
      <c r="C16" s="351" t="s">
        <v>215</v>
      </c>
      <c r="D16" s="352"/>
      <c r="E16" s="353"/>
      <c r="F16" s="114"/>
      <c r="G16" s="33"/>
      <c r="H16" s="360" t="s">
        <v>216</v>
      </c>
      <c r="I16" s="363" t="s">
        <v>217</v>
      </c>
      <c r="J16" s="352"/>
      <c r="K16" s="352"/>
      <c r="L16" s="353"/>
      <c r="M16" s="363" t="s">
        <v>218</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219</v>
      </c>
      <c r="AJ16" s="116"/>
      <c r="AK16" s="116"/>
      <c r="AL16" s="116"/>
      <c r="AM16" s="116"/>
      <c r="AN16" s="116" t="s">
        <v>181</v>
      </c>
      <c r="AO16" s="116"/>
      <c r="AP16" s="118"/>
      <c r="AQ16" s="117"/>
      <c r="AR16" s="116" t="s">
        <v>180</v>
      </c>
      <c r="AS16" s="116"/>
      <c r="AT16" s="116"/>
      <c r="AU16" s="116"/>
      <c r="AV16" s="116"/>
      <c r="AW16" s="116"/>
      <c r="AX16" s="116"/>
      <c r="AY16" s="119"/>
      <c r="AZ16" s="366" t="str">
        <f>IF(BC3="計画","(12)1～4週目の勤務時間数合計","(12)1か月の勤務時間数　合計")</f>
        <v>(12)1か月の勤務時間数　合計</v>
      </c>
      <c r="BA16" s="367"/>
      <c r="BB16" s="372" t="s">
        <v>220</v>
      </c>
      <c r="BC16" s="373"/>
      <c r="BD16" s="351" t="s">
        <v>221</v>
      </c>
      <c r="BE16" s="352"/>
      <c r="BF16" s="352"/>
      <c r="BG16" s="352"/>
      <c r="BH16" s="381"/>
    </row>
    <row r="17" spans="2:60" ht="20.25" customHeight="1" x14ac:dyDescent="0.45">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5">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68"/>
      <c r="BA18" s="369"/>
      <c r="BB18" s="374"/>
      <c r="BC18" s="375"/>
      <c r="BD18" s="354"/>
      <c r="BE18" s="355"/>
      <c r="BF18" s="355"/>
      <c r="BG18" s="355"/>
      <c r="BH18" s="382"/>
    </row>
    <row r="19" spans="2:60" ht="20.25" hidden="1" customHeight="1" x14ac:dyDescent="0.45">
      <c r="B19" s="349"/>
      <c r="C19" s="354"/>
      <c r="D19" s="355"/>
      <c r="E19" s="356"/>
      <c r="F19" s="120"/>
      <c r="G19" s="32"/>
      <c r="H19" s="361"/>
      <c r="I19" s="364"/>
      <c r="J19" s="355"/>
      <c r="K19" s="355"/>
      <c r="L19" s="356"/>
      <c r="M19" s="364"/>
      <c r="N19" s="355"/>
      <c r="O19" s="356"/>
      <c r="P19" s="364"/>
      <c r="Q19" s="355"/>
      <c r="R19" s="355"/>
      <c r="S19" s="355"/>
      <c r="T19" s="382"/>
      <c r="U19" s="132">
        <f>WEEKDAY(DATE($AD$2,$AH$2,1))</f>
        <v>3</v>
      </c>
      <c r="V19" s="133">
        <f>WEEKDAY(DATE($AD$2,$AH$2,2))</f>
        <v>4</v>
      </c>
      <c r="W19" s="133">
        <f>WEEKDAY(DATE($AD$2,$AH$2,3))</f>
        <v>5</v>
      </c>
      <c r="X19" s="133">
        <f>WEEKDAY(DATE($AD$2,$AH$2,4))</f>
        <v>6</v>
      </c>
      <c r="Y19" s="133">
        <f>WEEKDAY(DATE($AD$2,$AH$2,5))</f>
        <v>7</v>
      </c>
      <c r="Z19" s="133">
        <f>WEEKDAY(DATE($AD$2,$AH$2,6))</f>
        <v>1</v>
      </c>
      <c r="AA19" s="134">
        <f>WEEKDAY(DATE($AD$2,$AH$2,7))</f>
        <v>2</v>
      </c>
      <c r="AB19" s="135">
        <f>WEEKDAY(DATE($AD$2,$AH$2,8))</f>
        <v>3</v>
      </c>
      <c r="AC19" s="133">
        <f>WEEKDAY(DATE($AD$2,$AH$2,9))</f>
        <v>4</v>
      </c>
      <c r="AD19" s="133">
        <f>WEEKDAY(DATE($AD$2,$AH$2,10))</f>
        <v>5</v>
      </c>
      <c r="AE19" s="133">
        <f>WEEKDAY(DATE($AD$2,$AH$2,11))</f>
        <v>6</v>
      </c>
      <c r="AF19" s="133">
        <f>WEEKDAY(DATE($AD$2,$AH$2,12))</f>
        <v>7</v>
      </c>
      <c r="AG19" s="133">
        <f>WEEKDAY(DATE($AD$2,$AH$2,13))</f>
        <v>1</v>
      </c>
      <c r="AH19" s="134">
        <f>WEEKDAY(DATE($AD$2,$AH$2,14))</f>
        <v>2</v>
      </c>
      <c r="AI19" s="135">
        <f>WEEKDAY(DATE($AD$2,$AH$2,15))</f>
        <v>3</v>
      </c>
      <c r="AJ19" s="133">
        <f>WEEKDAY(DATE($AD$2,$AH$2,16))</f>
        <v>4</v>
      </c>
      <c r="AK19" s="133">
        <f>WEEKDAY(DATE($AD$2,$AH$2,17))</f>
        <v>5</v>
      </c>
      <c r="AL19" s="133">
        <f>WEEKDAY(DATE($AD$2,$AH$2,18))</f>
        <v>6</v>
      </c>
      <c r="AM19" s="133">
        <f>WEEKDAY(DATE($AD$2,$AH$2,19))</f>
        <v>7</v>
      </c>
      <c r="AN19" s="133">
        <f>WEEKDAY(DATE($AD$2,$AH$2,20))</f>
        <v>1</v>
      </c>
      <c r="AO19" s="134">
        <f>WEEKDAY(DATE($AD$2,$AH$2,21))</f>
        <v>2</v>
      </c>
      <c r="AP19" s="135">
        <f>WEEKDAY(DATE($AD$2,$AH$2,22))</f>
        <v>3</v>
      </c>
      <c r="AQ19" s="133">
        <f>WEEKDAY(DATE($AD$2,$AH$2,23))</f>
        <v>4</v>
      </c>
      <c r="AR19" s="133">
        <f>WEEKDAY(DATE($AD$2,$AH$2,24))</f>
        <v>5</v>
      </c>
      <c r="AS19" s="133">
        <f>WEEKDAY(DATE($AD$2,$AH$2,25))</f>
        <v>6</v>
      </c>
      <c r="AT19" s="133">
        <f>WEEKDAY(DATE($AD$2,$AH$2,26))</f>
        <v>7</v>
      </c>
      <c r="AU19" s="133">
        <f>WEEKDAY(DATE($AD$2,$AH$2,27))</f>
        <v>1</v>
      </c>
      <c r="AV19" s="134">
        <f>WEEKDAY(DATE($AD$2,$AH$2,28))</f>
        <v>2</v>
      </c>
      <c r="AW19" s="135">
        <f>IF(AW18=29,WEEKDAY(DATE($AD$2,$AH$2,29)),0)</f>
        <v>3</v>
      </c>
      <c r="AX19" s="133">
        <f>IF(AX18=30,WEEKDAY(DATE($AD$2,$AH$2,30)),0)</f>
        <v>4</v>
      </c>
      <c r="AY19" s="134">
        <f>IF(AY18=31,WEEKDAY(DATE($AD$2,$AH$2,31)),0)</f>
        <v>0</v>
      </c>
      <c r="AZ19" s="368"/>
      <c r="BA19" s="369"/>
      <c r="BB19" s="374"/>
      <c r="BC19" s="375"/>
      <c r="BD19" s="354"/>
      <c r="BE19" s="355"/>
      <c r="BF19" s="355"/>
      <c r="BG19" s="355"/>
      <c r="BH19" s="382"/>
    </row>
    <row r="20" spans="2:60" ht="20.25" customHeight="1" thickBot="1" x14ac:dyDescent="0.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火</v>
      </c>
      <c r="V20" s="140" t="str">
        <f t="shared" ref="V20:AV20" si="0">IF(V19=1,"日",IF(V19=2,"月",IF(V19=3,"火",IF(V19=4,"水",IF(V19=5,"木",IF(V19=6,"金","土"))))))</f>
        <v>水</v>
      </c>
      <c r="W20" s="140" t="str">
        <f t="shared" si="0"/>
        <v>木</v>
      </c>
      <c r="X20" s="140" t="str">
        <f t="shared" si="0"/>
        <v>金</v>
      </c>
      <c r="Y20" s="140" t="str">
        <f t="shared" si="0"/>
        <v>土</v>
      </c>
      <c r="Z20" s="140" t="str">
        <f t="shared" si="0"/>
        <v>日</v>
      </c>
      <c r="AA20" s="141" t="str">
        <f t="shared" si="0"/>
        <v>月</v>
      </c>
      <c r="AB20" s="142" t="str">
        <f>IF(AB19=1,"日",IF(AB19=2,"月",IF(AB19=3,"火",IF(AB19=4,"水",IF(AB19=5,"木",IF(AB19=6,"金","土"))))))</f>
        <v>火</v>
      </c>
      <c r="AC20" s="140" t="str">
        <f t="shared" si="0"/>
        <v>水</v>
      </c>
      <c r="AD20" s="140" t="str">
        <f t="shared" si="0"/>
        <v>木</v>
      </c>
      <c r="AE20" s="140" t="str">
        <f t="shared" si="0"/>
        <v>金</v>
      </c>
      <c r="AF20" s="140" t="str">
        <f t="shared" si="0"/>
        <v>土</v>
      </c>
      <c r="AG20" s="140" t="str">
        <f t="shared" si="0"/>
        <v>日</v>
      </c>
      <c r="AH20" s="141" t="str">
        <f t="shared" si="0"/>
        <v>月</v>
      </c>
      <c r="AI20" s="142" t="str">
        <f>IF(AI19=1,"日",IF(AI19=2,"月",IF(AI19=3,"火",IF(AI19=4,"水",IF(AI19=5,"木",IF(AI19=6,"金","土"))))))</f>
        <v>火</v>
      </c>
      <c r="AJ20" s="140" t="str">
        <f t="shared" si="0"/>
        <v>水</v>
      </c>
      <c r="AK20" s="140" t="str">
        <f t="shared" si="0"/>
        <v>木</v>
      </c>
      <c r="AL20" s="140" t="str">
        <f t="shared" si="0"/>
        <v>金</v>
      </c>
      <c r="AM20" s="140" t="str">
        <f t="shared" si="0"/>
        <v>土</v>
      </c>
      <c r="AN20" s="140" t="str">
        <f t="shared" si="0"/>
        <v>日</v>
      </c>
      <c r="AO20" s="141" t="str">
        <f t="shared" si="0"/>
        <v>月</v>
      </c>
      <c r="AP20" s="142" t="str">
        <f>IF(AP19=1,"日",IF(AP19=2,"月",IF(AP19=3,"火",IF(AP19=4,"水",IF(AP19=5,"木",IF(AP19=6,"金","土"))))))</f>
        <v>火</v>
      </c>
      <c r="AQ20" s="140" t="str">
        <f t="shared" si="0"/>
        <v>水</v>
      </c>
      <c r="AR20" s="140" t="str">
        <f t="shared" si="0"/>
        <v>木</v>
      </c>
      <c r="AS20" s="140" t="str">
        <f t="shared" si="0"/>
        <v>金</v>
      </c>
      <c r="AT20" s="140" t="str">
        <f t="shared" si="0"/>
        <v>土</v>
      </c>
      <c r="AU20" s="140" t="str">
        <f t="shared" si="0"/>
        <v>日</v>
      </c>
      <c r="AV20" s="141" t="str">
        <f t="shared" si="0"/>
        <v>月</v>
      </c>
      <c r="AW20" s="140" t="str">
        <f>IF(AW19=1,"日",IF(AW19=2,"月",IF(AW19=3,"火",IF(AW19=4,"水",IF(AW19=5,"木",IF(AW19=6,"金",IF(AW19=0,"","土")))))))</f>
        <v>火</v>
      </c>
      <c r="AX20" s="140" t="str">
        <f>IF(AX19=1,"日",IF(AX19=2,"月",IF(AX19=3,"火",IF(AX19=4,"水",IF(AX19=5,"木",IF(AX19=6,"金",IF(AX19=0,"","土")))))))</f>
        <v>水</v>
      </c>
      <c r="AY20" s="140" t="str">
        <f>IF(AY19=1,"日",IF(AY19=2,"月",IF(AY19=3,"火",IF(AY19=4,"水",IF(AY19=5,"木",IF(AY19=6,"金",IF(AY19=0,"","土")))))))</f>
        <v/>
      </c>
      <c r="AZ20" s="370"/>
      <c r="BA20" s="371"/>
      <c r="BB20" s="376"/>
      <c r="BC20" s="377"/>
      <c r="BD20" s="357"/>
      <c r="BE20" s="358"/>
      <c r="BF20" s="358"/>
      <c r="BG20" s="358"/>
      <c r="BH20" s="383"/>
    </row>
    <row r="21" spans="2:60" ht="20.25" customHeight="1" x14ac:dyDescent="0.45">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182</v>
      </c>
      <c r="W21" s="207" t="s">
        <v>182</v>
      </c>
      <c r="X21" s="207"/>
      <c r="Y21" s="207" t="s">
        <v>40</v>
      </c>
      <c r="Z21" s="207" t="s">
        <v>40</v>
      </c>
      <c r="AA21" s="208"/>
      <c r="AB21" s="209" t="s">
        <v>40</v>
      </c>
      <c r="AC21" s="207"/>
      <c r="AD21" s="207" t="s">
        <v>182</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152</v>
      </c>
      <c r="AV21" s="208"/>
      <c r="AW21" s="209"/>
      <c r="AX21" s="207"/>
      <c r="AY21" s="207"/>
      <c r="AZ21" s="392"/>
      <c r="BA21" s="393"/>
      <c r="BB21" s="394"/>
      <c r="BC21" s="393"/>
      <c r="BD21" s="395"/>
      <c r="BE21" s="396"/>
      <c r="BF21" s="396"/>
      <c r="BG21" s="396"/>
      <c r="BH21" s="397"/>
    </row>
    <row r="22" spans="2:60" ht="20.25" customHeight="1" x14ac:dyDescent="0.45">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37.333333333333336</v>
      </c>
      <c r="BC22" s="297"/>
      <c r="BD22" s="290"/>
      <c r="BE22" s="291"/>
      <c r="BF22" s="291"/>
      <c r="BG22" s="291"/>
      <c r="BH22" s="292"/>
    </row>
    <row r="23" spans="2:60" ht="20.25" customHeight="1" x14ac:dyDescent="0.45">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5">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153</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5">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37.333333333333329</v>
      </c>
      <c r="BC25" s="297"/>
      <c r="BD25" s="290"/>
      <c r="BE25" s="291"/>
      <c r="BF25" s="291"/>
      <c r="BG25" s="291"/>
      <c r="BH25" s="292"/>
    </row>
    <row r="26" spans="2:60" ht="20.25" customHeight="1" x14ac:dyDescent="0.45">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5">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182</v>
      </c>
      <c r="Z27" s="217"/>
      <c r="AA27" s="218" t="s">
        <v>38</v>
      </c>
      <c r="AB27" s="216" t="s">
        <v>183</v>
      </c>
      <c r="AC27" s="217" t="s">
        <v>47</v>
      </c>
      <c r="AD27" s="217" t="s">
        <v>40</v>
      </c>
      <c r="AE27" s="217"/>
      <c r="AF27" s="217" t="s">
        <v>178</v>
      </c>
      <c r="AG27" s="217" t="s">
        <v>182</v>
      </c>
      <c r="AH27" s="218"/>
      <c r="AI27" s="216" t="s">
        <v>40</v>
      </c>
      <c r="AJ27" s="217" t="s">
        <v>46</v>
      </c>
      <c r="AK27" s="217" t="s">
        <v>184</v>
      </c>
      <c r="AL27" s="217"/>
      <c r="AM27" s="217"/>
      <c r="AN27" s="217" t="s">
        <v>46</v>
      </c>
      <c r="AO27" s="218" t="s">
        <v>47</v>
      </c>
      <c r="AP27" s="216"/>
      <c r="AQ27" s="217" t="s">
        <v>178</v>
      </c>
      <c r="AR27" s="217" t="s">
        <v>40</v>
      </c>
      <c r="AS27" s="217" t="s">
        <v>183</v>
      </c>
      <c r="AT27" s="217" t="s">
        <v>47</v>
      </c>
      <c r="AU27" s="217"/>
      <c r="AV27" s="218" t="s">
        <v>202</v>
      </c>
      <c r="AW27" s="216"/>
      <c r="AX27" s="217"/>
      <c r="AY27" s="217"/>
      <c r="AZ27" s="255"/>
      <c r="BA27" s="243"/>
      <c r="BB27" s="242"/>
      <c r="BC27" s="243"/>
      <c r="BD27" s="287"/>
      <c r="BE27" s="288"/>
      <c r="BF27" s="288"/>
      <c r="BG27" s="288"/>
      <c r="BH27" s="289"/>
    </row>
    <row r="28" spans="2:60" ht="20.25" customHeight="1" x14ac:dyDescent="0.45">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25.666666666666668</v>
      </c>
      <c r="BC28" s="297"/>
      <c r="BD28" s="290"/>
      <c r="BE28" s="291"/>
      <c r="BF28" s="291"/>
      <c r="BG28" s="291"/>
      <c r="BH28" s="292"/>
    </row>
    <row r="29" spans="2:60" ht="20.25" customHeight="1" x14ac:dyDescent="0.45">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11.666666666666668</v>
      </c>
      <c r="BC29" s="300"/>
      <c r="BD29" s="293"/>
      <c r="BE29" s="294"/>
      <c r="BF29" s="294"/>
      <c r="BG29" s="294"/>
      <c r="BH29" s="295"/>
    </row>
    <row r="30" spans="2:60" ht="20.25" customHeight="1" x14ac:dyDescent="0.45">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159</v>
      </c>
      <c r="W30" s="217" t="s">
        <v>160</v>
      </c>
      <c r="X30" s="217" t="s">
        <v>202</v>
      </c>
      <c r="Y30" s="217"/>
      <c r="Z30" s="217" t="s">
        <v>159</v>
      </c>
      <c r="AA30" s="218" t="s">
        <v>160</v>
      </c>
      <c r="AB30" s="216"/>
      <c r="AC30" s="217" t="s">
        <v>150</v>
      </c>
      <c r="AD30" s="217" t="s">
        <v>159</v>
      </c>
      <c r="AE30" s="217" t="s">
        <v>160</v>
      </c>
      <c r="AF30" s="217"/>
      <c r="AG30" s="217" t="s">
        <v>151</v>
      </c>
      <c r="AH30" s="218" t="s">
        <v>150</v>
      </c>
      <c r="AI30" s="216"/>
      <c r="AJ30" s="217" t="s">
        <v>150</v>
      </c>
      <c r="AK30" s="217" t="s">
        <v>152</v>
      </c>
      <c r="AL30" s="217" t="s">
        <v>159</v>
      </c>
      <c r="AM30" s="217" t="s">
        <v>160</v>
      </c>
      <c r="AN30" s="217"/>
      <c r="AO30" s="218" t="s">
        <v>150</v>
      </c>
      <c r="AP30" s="216" t="s">
        <v>151</v>
      </c>
      <c r="AQ30" s="217" t="s">
        <v>152</v>
      </c>
      <c r="AR30" s="217" t="s">
        <v>159</v>
      </c>
      <c r="AS30" s="217" t="s">
        <v>160</v>
      </c>
      <c r="AT30" s="217"/>
      <c r="AU30" s="217"/>
      <c r="AV30" s="218" t="s">
        <v>150</v>
      </c>
      <c r="AW30" s="216"/>
      <c r="AX30" s="217"/>
      <c r="AY30" s="217"/>
      <c r="AZ30" s="255"/>
      <c r="BA30" s="243"/>
      <c r="BB30" s="242"/>
      <c r="BC30" s="243"/>
      <c r="BD30" s="287"/>
      <c r="BE30" s="288"/>
      <c r="BF30" s="288"/>
      <c r="BG30" s="288"/>
      <c r="BH30" s="289"/>
    </row>
    <row r="31" spans="2:60" ht="20.25" customHeight="1" x14ac:dyDescent="0.45">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25.666666666666668</v>
      </c>
      <c r="BC31" s="297"/>
      <c r="BD31" s="290"/>
      <c r="BE31" s="291"/>
      <c r="BF31" s="291"/>
      <c r="BG31" s="291"/>
      <c r="BH31" s="292"/>
    </row>
    <row r="32" spans="2:60" ht="20.25" customHeight="1" x14ac:dyDescent="0.45">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11.666666666666668</v>
      </c>
      <c r="BC32" s="300"/>
      <c r="BD32" s="293"/>
      <c r="BE32" s="294"/>
      <c r="BF32" s="294"/>
      <c r="BG32" s="294"/>
      <c r="BH32" s="295"/>
    </row>
    <row r="33" spans="2:60" ht="20.25" customHeight="1" x14ac:dyDescent="0.45">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203</v>
      </c>
      <c r="V33" s="217" t="s">
        <v>150</v>
      </c>
      <c r="W33" s="217"/>
      <c r="X33" s="217" t="s">
        <v>150</v>
      </c>
      <c r="Y33" s="217" t="s">
        <v>203</v>
      </c>
      <c r="Z33" s="217" t="s">
        <v>203</v>
      </c>
      <c r="AA33" s="218"/>
      <c r="AB33" s="216" t="s">
        <v>203</v>
      </c>
      <c r="AC33" s="217" t="s">
        <v>203</v>
      </c>
      <c r="AD33" s="217" t="s">
        <v>203</v>
      </c>
      <c r="AE33" s="217" t="s">
        <v>203</v>
      </c>
      <c r="AF33" s="217" t="s">
        <v>203</v>
      </c>
      <c r="AG33" s="217"/>
      <c r="AH33" s="218"/>
      <c r="AI33" s="216" t="s">
        <v>203</v>
      </c>
      <c r="AJ33" s="217"/>
      <c r="AK33" s="217" t="s">
        <v>150</v>
      </c>
      <c r="AL33" s="217"/>
      <c r="AM33" s="217" t="s">
        <v>203</v>
      </c>
      <c r="AN33" s="217" t="s">
        <v>203</v>
      </c>
      <c r="AO33" s="218" t="s">
        <v>203</v>
      </c>
      <c r="AP33" s="216" t="s">
        <v>203</v>
      </c>
      <c r="AQ33" s="217"/>
      <c r="AR33" s="217"/>
      <c r="AS33" s="217" t="s">
        <v>203</v>
      </c>
      <c r="AT33" s="217" t="s">
        <v>203</v>
      </c>
      <c r="AU33" s="217" t="s">
        <v>203</v>
      </c>
      <c r="AV33" s="218" t="s">
        <v>203</v>
      </c>
      <c r="AW33" s="216"/>
      <c r="AX33" s="217"/>
      <c r="AY33" s="217"/>
      <c r="AZ33" s="255"/>
      <c r="BA33" s="243"/>
      <c r="BB33" s="242"/>
      <c r="BC33" s="243"/>
      <c r="BD33" s="287"/>
      <c r="BE33" s="288"/>
      <c r="BF33" s="288"/>
      <c r="BG33" s="288"/>
      <c r="BH33" s="289"/>
    </row>
    <row r="34" spans="2:60" ht="20.25" customHeight="1" x14ac:dyDescent="0.45">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37.333333333333336</v>
      </c>
      <c r="BC34" s="297"/>
      <c r="BD34" s="290"/>
      <c r="BE34" s="291"/>
      <c r="BF34" s="291"/>
      <c r="BG34" s="291"/>
      <c r="BH34" s="292"/>
    </row>
    <row r="35" spans="2:60" ht="20.25" customHeight="1" x14ac:dyDescent="0.45">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5">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202</v>
      </c>
      <c r="V36" s="217"/>
      <c r="W36" s="217" t="s">
        <v>150</v>
      </c>
      <c r="X36" s="217"/>
      <c r="Y36" s="217" t="s">
        <v>159</v>
      </c>
      <c r="Z36" s="217" t="s">
        <v>160</v>
      </c>
      <c r="AA36" s="218" t="s">
        <v>203</v>
      </c>
      <c r="AB36" s="216"/>
      <c r="AC36" s="217" t="s">
        <v>159</v>
      </c>
      <c r="AD36" s="217" t="s">
        <v>160</v>
      </c>
      <c r="AE36" s="217" t="s">
        <v>203</v>
      </c>
      <c r="AF36" s="217"/>
      <c r="AG36" s="217" t="s">
        <v>159</v>
      </c>
      <c r="AH36" s="218" t="s">
        <v>160</v>
      </c>
      <c r="AI36" s="216"/>
      <c r="AJ36" s="217" t="s">
        <v>152</v>
      </c>
      <c r="AK36" s="217" t="s">
        <v>152</v>
      </c>
      <c r="AL36" s="217" t="s">
        <v>203</v>
      </c>
      <c r="AM36" s="217" t="s">
        <v>152</v>
      </c>
      <c r="AN36" s="217"/>
      <c r="AO36" s="218" t="s">
        <v>159</v>
      </c>
      <c r="AP36" s="216" t="s">
        <v>160</v>
      </c>
      <c r="AQ36" s="217" t="s">
        <v>203</v>
      </c>
      <c r="AR36" s="217" t="s">
        <v>152</v>
      </c>
      <c r="AS36" s="217"/>
      <c r="AT36" s="217" t="s">
        <v>152</v>
      </c>
      <c r="AU36" s="217" t="s">
        <v>203</v>
      </c>
      <c r="AV36" s="218"/>
      <c r="AW36" s="216"/>
      <c r="AX36" s="217"/>
      <c r="AY36" s="217"/>
      <c r="AZ36" s="255"/>
      <c r="BA36" s="243"/>
      <c r="BB36" s="242"/>
      <c r="BC36" s="243"/>
      <c r="BD36" s="287"/>
      <c r="BE36" s="288"/>
      <c r="BF36" s="288"/>
      <c r="BG36" s="288"/>
      <c r="BH36" s="289"/>
    </row>
    <row r="37" spans="2:60" ht="20.25" customHeight="1" x14ac:dyDescent="0.45">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28</v>
      </c>
      <c r="BC37" s="297"/>
      <c r="BD37" s="290"/>
      <c r="BE37" s="291"/>
      <c r="BF37" s="291"/>
      <c r="BG37" s="291"/>
      <c r="BH37" s="292"/>
    </row>
    <row r="38" spans="2:60" ht="20.25" customHeight="1" x14ac:dyDescent="0.45">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9.3333333333333339</v>
      </c>
      <c r="BC38" s="300"/>
      <c r="BD38" s="293"/>
      <c r="BE38" s="294"/>
      <c r="BF38" s="294"/>
      <c r="BG38" s="294"/>
      <c r="BH38" s="295"/>
    </row>
    <row r="39" spans="2:60" ht="20.25" customHeight="1" x14ac:dyDescent="0.45">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150</v>
      </c>
      <c r="W39" s="217" t="s">
        <v>159</v>
      </c>
      <c r="X39" s="217" t="s">
        <v>160</v>
      </c>
      <c r="Y39" s="217" t="s">
        <v>202</v>
      </c>
      <c r="Z39" s="217"/>
      <c r="AA39" s="218" t="s">
        <v>150</v>
      </c>
      <c r="AB39" s="216" t="s">
        <v>203</v>
      </c>
      <c r="AC39" s="217" t="s">
        <v>203</v>
      </c>
      <c r="AD39" s="217"/>
      <c r="AE39" s="217"/>
      <c r="AF39" s="217" t="s">
        <v>159</v>
      </c>
      <c r="AG39" s="217" t="s">
        <v>160</v>
      </c>
      <c r="AH39" s="218" t="s">
        <v>203</v>
      </c>
      <c r="AI39" s="216" t="s">
        <v>202</v>
      </c>
      <c r="AJ39" s="217"/>
      <c r="AK39" s="217" t="s">
        <v>159</v>
      </c>
      <c r="AL39" s="217" t="s">
        <v>160</v>
      </c>
      <c r="AM39" s="217"/>
      <c r="AN39" s="217" t="s">
        <v>150</v>
      </c>
      <c r="AO39" s="218" t="s">
        <v>150</v>
      </c>
      <c r="AP39" s="216" t="s">
        <v>152</v>
      </c>
      <c r="AQ39" s="217"/>
      <c r="AR39" s="217" t="s">
        <v>150</v>
      </c>
      <c r="AS39" s="217" t="s">
        <v>151</v>
      </c>
      <c r="AT39" s="217" t="s">
        <v>159</v>
      </c>
      <c r="AU39" s="217" t="s">
        <v>160</v>
      </c>
      <c r="AV39" s="218"/>
      <c r="AW39" s="216"/>
      <c r="AX39" s="217"/>
      <c r="AY39" s="217"/>
      <c r="AZ39" s="255"/>
      <c r="BA39" s="243"/>
      <c r="BB39" s="242"/>
      <c r="BC39" s="243"/>
      <c r="BD39" s="287"/>
      <c r="BE39" s="288"/>
      <c r="BF39" s="288"/>
      <c r="BG39" s="288"/>
      <c r="BH39" s="289"/>
    </row>
    <row r="40" spans="2:60" ht="20.25" customHeight="1" x14ac:dyDescent="0.45">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27.999999999999996</v>
      </c>
      <c r="BC40" s="297"/>
      <c r="BD40" s="290"/>
      <c r="BE40" s="291"/>
      <c r="BF40" s="291"/>
      <c r="BG40" s="291"/>
      <c r="BH40" s="292"/>
    </row>
    <row r="41" spans="2:60" ht="20.25" customHeight="1" x14ac:dyDescent="0.45">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9.3333333333333339</v>
      </c>
      <c r="BC41" s="300"/>
      <c r="BD41" s="293"/>
      <c r="BE41" s="294"/>
      <c r="BF41" s="294"/>
      <c r="BG41" s="294"/>
      <c r="BH41" s="295"/>
    </row>
    <row r="42" spans="2:60" ht="20.25" customHeight="1" x14ac:dyDescent="0.45">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150</v>
      </c>
      <c r="V42" s="217"/>
      <c r="W42" s="217" t="s">
        <v>151</v>
      </c>
      <c r="X42" s="217" t="s">
        <v>159</v>
      </c>
      <c r="Y42" s="217" t="s">
        <v>160</v>
      </c>
      <c r="Z42" s="217" t="s">
        <v>202</v>
      </c>
      <c r="AA42" s="218"/>
      <c r="AB42" s="216" t="s">
        <v>150</v>
      </c>
      <c r="AC42" s="217"/>
      <c r="AD42" s="217" t="s">
        <v>152</v>
      </c>
      <c r="AE42" s="217" t="s">
        <v>159</v>
      </c>
      <c r="AF42" s="217" t="s">
        <v>160</v>
      </c>
      <c r="AG42" s="217"/>
      <c r="AH42" s="218" t="s">
        <v>150</v>
      </c>
      <c r="AI42" s="216" t="s">
        <v>159</v>
      </c>
      <c r="AJ42" s="217" t="s">
        <v>160</v>
      </c>
      <c r="AK42" s="217"/>
      <c r="AL42" s="217" t="s">
        <v>150</v>
      </c>
      <c r="AM42" s="217" t="s">
        <v>150</v>
      </c>
      <c r="AN42" s="217" t="s">
        <v>203</v>
      </c>
      <c r="AO42" s="218"/>
      <c r="AP42" s="216" t="s">
        <v>159</v>
      </c>
      <c r="AQ42" s="217" t="s">
        <v>160</v>
      </c>
      <c r="AR42" s="217"/>
      <c r="AS42" s="217" t="s">
        <v>150</v>
      </c>
      <c r="AT42" s="217"/>
      <c r="AU42" s="217" t="s">
        <v>159</v>
      </c>
      <c r="AV42" s="218" t="s">
        <v>160</v>
      </c>
      <c r="AW42" s="216"/>
      <c r="AX42" s="217"/>
      <c r="AY42" s="217"/>
      <c r="AZ42" s="255"/>
      <c r="BA42" s="243"/>
      <c r="BB42" s="242"/>
      <c r="BC42" s="243"/>
      <c r="BD42" s="287"/>
      <c r="BE42" s="288"/>
      <c r="BF42" s="288"/>
      <c r="BG42" s="288"/>
      <c r="BH42" s="289"/>
    </row>
    <row r="43" spans="2:60" ht="20.25" customHeight="1" x14ac:dyDescent="0.45">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25.666666666666668</v>
      </c>
      <c r="BC43" s="297"/>
      <c r="BD43" s="290"/>
      <c r="BE43" s="291"/>
      <c r="BF43" s="291"/>
      <c r="BG43" s="291"/>
      <c r="BH43" s="292"/>
    </row>
    <row r="44" spans="2:60" ht="20.25" customHeight="1" x14ac:dyDescent="0.45">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11.666666666666668</v>
      </c>
      <c r="BC44" s="300"/>
      <c r="BD44" s="293"/>
      <c r="BE44" s="294"/>
      <c r="BF44" s="294"/>
      <c r="BG44" s="294"/>
      <c r="BH44" s="295"/>
    </row>
    <row r="45" spans="2:60" ht="20.25" customHeight="1" x14ac:dyDescent="0.45">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160</v>
      </c>
      <c r="V45" s="217" t="s">
        <v>205</v>
      </c>
      <c r="W45" s="217" t="s">
        <v>152</v>
      </c>
      <c r="X45" s="217"/>
      <c r="Y45" s="217"/>
      <c r="Z45" s="217" t="s">
        <v>203</v>
      </c>
      <c r="AA45" s="218" t="s">
        <v>159</v>
      </c>
      <c r="AB45" s="216" t="s">
        <v>160</v>
      </c>
      <c r="AC45" s="217"/>
      <c r="AD45" s="217"/>
      <c r="AE45" s="217" t="s">
        <v>150</v>
      </c>
      <c r="AF45" s="217" t="s">
        <v>152</v>
      </c>
      <c r="AG45" s="217" t="s">
        <v>152</v>
      </c>
      <c r="AH45" s="218" t="s">
        <v>159</v>
      </c>
      <c r="AI45" s="216" t="s">
        <v>160</v>
      </c>
      <c r="AJ45" s="217" t="s">
        <v>152</v>
      </c>
      <c r="AK45" s="217"/>
      <c r="AL45" s="217" t="s">
        <v>151</v>
      </c>
      <c r="AM45" s="217" t="s">
        <v>159</v>
      </c>
      <c r="AN45" s="217" t="s">
        <v>160</v>
      </c>
      <c r="AO45" s="218"/>
      <c r="AP45" s="216"/>
      <c r="AQ45" s="217" t="s">
        <v>159</v>
      </c>
      <c r="AR45" s="217" t="s">
        <v>160</v>
      </c>
      <c r="AS45" s="217"/>
      <c r="AT45" s="217" t="s">
        <v>150</v>
      </c>
      <c r="AU45" s="217" t="s">
        <v>151</v>
      </c>
      <c r="AV45" s="218" t="s">
        <v>159</v>
      </c>
      <c r="AW45" s="216"/>
      <c r="AX45" s="217"/>
      <c r="AY45" s="217"/>
      <c r="AZ45" s="255"/>
      <c r="BA45" s="243"/>
      <c r="BB45" s="242"/>
      <c r="BC45" s="243"/>
      <c r="BD45" s="287"/>
      <c r="BE45" s="288"/>
      <c r="BF45" s="288"/>
      <c r="BG45" s="288"/>
      <c r="BH45" s="289"/>
    </row>
    <row r="46" spans="2:60" ht="20.25" customHeight="1" x14ac:dyDescent="0.45">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25.666666666666668</v>
      </c>
      <c r="BC46" s="297"/>
      <c r="BD46" s="290"/>
      <c r="BE46" s="291"/>
      <c r="BF46" s="291"/>
      <c r="BG46" s="291"/>
      <c r="BH46" s="292"/>
    </row>
    <row r="47" spans="2:60" ht="20.25" customHeight="1" x14ac:dyDescent="0.45">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11.666666666666668</v>
      </c>
      <c r="BC47" s="300"/>
      <c r="BD47" s="293"/>
      <c r="BE47" s="294"/>
      <c r="BF47" s="294"/>
      <c r="BG47" s="294"/>
      <c r="BH47" s="295"/>
    </row>
    <row r="48" spans="2:60" ht="20.25" customHeight="1" x14ac:dyDescent="0.45">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202</v>
      </c>
      <c r="Y48" s="217" t="s">
        <v>206</v>
      </c>
      <c r="Z48" s="217"/>
      <c r="AA48" s="218"/>
      <c r="AB48" s="216"/>
      <c r="AC48" s="217"/>
      <c r="AD48" s="217"/>
      <c r="AE48" s="217" t="s">
        <v>150</v>
      </c>
      <c r="AF48" s="217" t="s">
        <v>206</v>
      </c>
      <c r="AG48" s="217"/>
      <c r="AH48" s="218"/>
      <c r="AI48" s="216"/>
      <c r="AJ48" s="217"/>
      <c r="AK48" s="217"/>
      <c r="AL48" s="217" t="s">
        <v>150</v>
      </c>
      <c r="AM48" s="217" t="s">
        <v>206</v>
      </c>
      <c r="AN48" s="217"/>
      <c r="AO48" s="218"/>
      <c r="AP48" s="216"/>
      <c r="AQ48" s="217"/>
      <c r="AR48" s="217"/>
      <c r="AS48" s="217" t="s">
        <v>202</v>
      </c>
      <c r="AT48" s="217" t="s">
        <v>206</v>
      </c>
      <c r="AU48" s="217"/>
      <c r="AV48" s="218"/>
      <c r="AW48" s="216"/>
      <c r="AX48" s="217"/>
      <c r="AY48" s="217"/>
      <c r="AZ48" s="255"/>
      <c r="BA48" s="243"/>
      <c r="BB48" s="242"/>
      <c r="BC48" s="243"/>
      <c r="BD48" s="287"/>
      <c r="BE48" s="288"/>
      <c r="BF48" s="288"/>
      <c r="BG48" s="288"/>
      <c r="BH48" s="289"/>
    </row>
    <row r="49" spans="2:60" ht="20.25" customHeight="1" x14ac:dyDescent="0.45">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13.066666666666665</v>
      </c>
      <c r="BC49" s="297"/>
      <c r="BD49" s="290"/>
      <c r="BE49" s="291"/>
      <c r="BF49" s="291"/>
      <c r="BG49" s="291"/>
      <c r="BH49" s="292"/>
    </row>
    <row r="50" spans="2:60" ht="20.25" customHeight="1" x14ac:dyDescent="0.45">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5">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206</v>
      </c>
      <c r="Y51" s="217"/>
      <c r="Z51" s="217"/>
      <c r="AA51" s="218" t="s">
        <v>156</v>
      </c>
      <c r="AB51" s="216"/>
      <c r="AC51" s="217"/>
      <c r="AD51" s="217"/>
      <c r="AE51" s="217" t="s">
        <v>156</v>
      </c>
      <c r="AF51" s="217"/>
      <c r="AG51" s="217"/>
      <c r="AH51" s="218" t="s">
        <v>156</v>
      </c>
      <c r="AI51" s="216"/>
      <c r="AJ51" s="217"/>
      <c r="AK51" s="217"/>
      <c r="AL51" s="217" t="s">
        <v>156</v>
      </c>
      <c r="AM51" s="217"/>
      <c r="AN51" s="217"/>
      <c r="AO51" s="218" t="s">
        <v>156</v>
      </c>
      <c r="AP51" s="216"/>
      <c r="AQ51" s="217"/>
      <c r="AR51" s="217"/>
      <c r="AS51" s="217" t="s">
        <v>156</v>
      </c>
      <c r="AT51" s="217"/>
      <c r="AU51" s="217"/>
      <c r="AV51" s="218" t="s">
        <v>156</v>
      </c>
      <c r="AW51" s="216"/>
      <c r="AX51" s="217"/>
      <c r="AY51" s="217"/>
      <c r="AZ51" s="255"/>
      <c r="BA51" s="243"/>
      <c r="BB51" s="242"/>
      <c r="BC51" s="243"/>
      <c r="BD51" s="287"/>
      <c r="BE51" s="288"/>
      <c r="BF51" s="288"/>
      <c r="BG51" s="288"/>
      <c r="BH51" s="289"/>
    </row>
    <row r="52" spans="2:60" ht="20.25" customHeight="1" x14ac:dyDescent="0.45">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11.2</v>
      </c>
      <c r="BC52" s="297"/>
      <c r="BD52" s="290"/>
      <c r="BE52" s="291"/>
      <c r="BF52" s="291"/>
      <c r="BG52" s="291"/>
      <c r="BH52" s="292"/>
    </row>
    <row r="53" spans="2:60" ht="20.25" customHeight="1" x14ac:dyDescent="0.45">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5">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150</v>
      </c>
      <c r="W54" s="217"/>
      <c r="X54" s="217"/>
      <c r="Y54" s="217" t="s">
        <v>202</v>
      </c>
      <c r="Z54" s="217"/>
      <c r="AA54" s="218"/>
      <c r="AB54" s="216"/>
      <c r="AC54" s="217" t="s">
        <v>150</v>
      </c>
      <c r="AD54" s="217"/>
      <c r="AE54" s="217"/>
      <c r="AF54" s="217" t="s">
        <v>202</v>
      </c>
      <c r="AG54" s="217"/>
      <c r="AH54" s="218"/>
      <c r="AI54" s="216"/>
      <c r="AJ54" s="217" t="s">
        <v>150</v>
      </c>
      <c r="AK54" s="217"/>
      <c r="AL54" s="217"/>
      <c r="AM54" s="217" t="s">
        <v>150</v>
      </c>
      <c r="AN54" s="217"/>
      <c r="AO54" s="218"/>
      <c r="AP54" s="216"/>
      <c r="AQ54" s="217" t="s">
        <v>202</v>
      </c>
      <c r="AR54" s="217"/>
      <c r="AS54" s="217"/>
      <c r="AT54" s="217" t="s">
        <v>202</v>
      </c>
      <c r="AU54" s="217"/>
      <c r="AV54" s="218"/>
      <c r="AW54" s="216"/>
      <c r="AX54" s="217"/>
      <c r="AY54" s="217"/>
      <c r="AZ54" s="255"/>
      <c r="BA54" s="243"/>
      <c r="BB54" s="242"/>
      <c r="BC54" s="243"/>
      <c r="BD54" s="287"/>
      <c r="BE54" s="288"/>
      <c r="BF54" s="288"/>
      <c r="BG54" s="288"/>
      <c r="BH54" s="289"/>
    </row>
    <row r="55" spans="2:60" ht="20.25" customHeight="1" x14ac:dyDescent="0.45">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14.933333333333332</v>
      </c>
      <c r="BC55" s="297"/>
      <c r="BD55" s="290"/>
      <c r="BE55" s="291"/>
      <c r="BF55" s="291"/>
      <c r="BG55" s="291"/>
      <c r="BH55" s="292"/>
    </row>
    <row r="56" spans="2:60" ht="20.25" customHeight="1" x14ac:dyDescent="0.45">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5">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207</v>
      </c>
      <c r="V57" s="217"/>
      <c r="W57" s="217"/>
      <c r="X57" s="217"/>
      <c r="Y57" s="217"/>
      <c r="Z57" s="217" t="s">
        <v>155</v>
      </c>
      <c r="AA57" s="218"/>
      <c r="AB57" s="216" t="s">
        <v>207</v>
      </c>
      <c r="AC57" s="217"/>
      <c r="AD57" s="217"/>
      <c r="AE57" s="217"/>
      <c r="AF57" s="217"/>
      <c r="AG57" s="217" t="s">
        <v>155</v>
      </c>
      <c r="AH57" s="218"/>
      <c r="AI57" s="216" t="s">
        <v>207</v>
      </c>
      <c r="AJ57" s="217"/>
      <c r="AK57" s="217"/>
      <c r="AL57" s="217"/>
      <c r="AM57" s="217"/>
      <c r="AN57" s="217" t="s">
        <v>155</v>
      </c>
      <c r="AO57" s="218"/>
      <c r="AP57" s="216" t="s">
        <v>207</v>
      </c>
      <c r="AQ57" s="217"/>
      <c r="AR57" s="217"/>
      <c r="AS57" s="217"/>
      <c r="AT57" s="217"/>
      <c r="AU57" s="217" t="s">
        <v>155</v>
      </c>
      <c r="AV57" s="218"/>
      <c r="AW57" s="216"/>
      <c r="AX57" s="217"/>
      <c r="AY57" s="217"/>
      <c r="AZ57" s="255"/>
      <c r="BA57" s="243"/>
      <c r="BB57" s="242"/>
      <c r="BC57" s="243"/>
      <c r="BD57" s="287"/>
      <c r="BE57" s="288"/>
      <c r="BF57" s="288"/>
      <c r="BG57" s="288"/>
      <c r="BH57" s="289"/>
    </row>
    <row r="58" spans="2:60" ht="20.25" customHeight="1" x14ac:dyDescent="0.45">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11.200000000000001</v>
      </c>
      <c r="BC58" s="297"/>
      <c r="BD58" s="290"/>
      <c r="BE58" s="291"/>
      <c r="BF58" s="291"/>
      <c r="BG58" s="291"/>
      <c r="BH58" s="292"/>
    </row>
    <row r="59" spans="2:60" ht="20.25" customHeight="1" x14ac:dyDescent="0.45">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5">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158</v>
      </c>
      <c r="V60" s="217" t="s">
        <v>158</v>
      </c>
      <c r="W60" s="217" t="s">
        <v>208</v>
      </c>
      <c r="X60" s="217"/>
      <c r="Y60" s="217"/>
      <c r="Z60" s="217"/>
      <c r="AA60" s="218" t="s">
        <v>158</v>
      </c>
      <c r="AB60" s="216" t="s">
        <v>208</v>
      </c>
      <c r="AC60" s="217" t="s">
        <v>158</v>
      </c>
      <c r="AD60" s="217" t="s">
        <v>158</v>
      </c>
      <c r="AE60" s="217"/>
      <c r="AF60" s="217"/>
      <c r="AG60" s="217"/>
      <c r="AH60" s="218" t="s">
        <v>208</v>
      </c>
      <c r="AI60" s="216" t="s">
        <v>158</v>
      </c>
      <c r="AJ60" s="217" t="s">
        <v>158</v>
      </c>
      <c r="AK60" s="217" t="s">
        <v>158</v>
      </c>
      <c r="AL60" s="217"/>
      <c r="AM60" s="217"/>
      <c r="AN60" s="217"/>
      <c r="AO60" s="218" t="s">
        <v>158</v>
      </c>
      <c r="AP60" s="216" t="s">
        <v>208</v>
      </c>
      <c r="AQ60" s="217" t="s">
        <v>158</v>
      </c>
      <c r="AR60" s="217" t="s">
        <v>158</v>
      </c>
      <c r="AS60" s="217"/>
      <c r="AT60" s="217"/>
      <c r="AU60" s="217"/>
      <c r="AV60" s="218" t="s">
        <v>158</v>
      </c>
      <c r="AW60" s="216"/>
      <c r="AX60" s="217"/>
      <c r="AY60" s="217"/>
      <c r="AZ60" s="255"/>
      <c r="BA60" s="243"/>
      <c r="BB60" s="242"/>
      <c r="BC60" s="243"/>
      <c r="BD60" s="287"/>
      <c r="BE60" s="288"/>
      <c r="BF60" s="288"/>
      <c r="BG60" s="288"/>
      <c r="BH60" s="289"/>
    </row>
    <row r="61" spans="2:60" ht="20.25" customHeight="1" x14ac:dyDescent="0.45">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14.933333333333337</v>
      </c>
      <c r="BC61" s="297"/>
      <c r="BD61" s="290"/>
      <c r="BE61" s="291"/>
      <c r="BF61" s="291"/>
      <c r="BG61" s="291"/>
      <c r="BH61" s="292"/>
    </row>
    <row r="62" spans="2:60" ht="20.25" customHeight="1" x14ac:dyDescent="0.45">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5">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209</v>
      </c>
      <c r="V63" s="217" t="s">
        <v>209</v>
      </c>
      <c r="W63" s="217" t="s">
        <v>157</v>
      </c>
      <c r="X63" s="217"/>
      <c r="Y63" s="217"/>
      <c r="Z63" s="217"/>
      <c r="AA63" s="218"/>
      <c r="AB63" s="216" t="s">
        <v>209</v>
      </c>
      <c r="AC63" s="217" t="s">
        <v>209</v>
      </c>
      <c r="AD63" s="217" t="s">
        <v>157</v>
      </c>
      <c r="AE63" s="217"/>
      <c r="AF63" s="217"/>
      <c r="AG63" s="217"/>
      <c r="AH63" s="218"/>
      <c r="AI63" s="216" t="s">
        <v>209</v>
      </c>
      <c r="AJ63" s="217" t="s">
        <v>157</v>
      </c>
      <c r="AK63" s="217" t="s">
        <v>157</v>
      </c>
      <c r="AL63" s="217"/>
      <c r="AM63" s="217"/>
      <c r="AN63" s="217"/>
      <c r="AO63" s="218"/>
      <c r="AP63" s="216" t="s">
        <v>209</v>
      </c>
      <c r="AQ63" s="217" t="s">
        <v>209</v>
      </c>
      <c r="AR63" s="217" t="s">
        <v>157</v>
      </c>
      <c r="AS63" s="217"/>
      <c r="AT63" s="217"/>
      <c r="AU63" s="217"/>
      <c r="AV63" s="218"/>
      <c r="AW63" s="216"/>
      <c r="AX63" s="217"/>
      <c r="AY63" s="217"/>
      <c r="AZ63" s="255"/>
      <c r="BA63" s="243"/>
      <c r="BB63" s="242"/>
      <c r="BC63" s="243"/>
      <c r="BD63" s="287"/>
      <c r="BE63" s="288"/>
      <c r="BF63" s="288"/>
      <c r="BG63" s="288"/>
      <c r="BH63" s="289"/>
    </row>
    <row r="64" spans="2:60" ht="20.25" customHeight="1" x14ac:dyDescent="0.45">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6.9999999999999991</v>
      </c>
      <c r="BC64" s="297"/>
      <c r="BD64" s="290"/>
      <c r="BE64" s="291"/>
      <c r="BF64" s="291"/>
      <c r="BG64" s="291"/>
      <c r="BH64" s="292"/>
    </row>
    <row r="65" spans="2:60" ht="20.25" customHeight="1" x14ac:dyDescent="0.45">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5">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163</v>
      </c>
      <c r="X66" s="217"/>
      <c r="Y66" s="217"/>
      <c r="Z66" s="217" t="s">
        <v>163</v>
      </c>
      <c r="AA66" s="218"/>
      <c r="AB66" s="216"/>
      <c r="AC66" s="217"/>
      <c r="AD66" s="217" t="s">
        <v>204</v>
      </c>
      <c r="AE66" s="217"/>
      <c r="AF66" s="217"/>
      <c r="AG66" s="217" t="s">
        <v>163</v>
      </c>
      <c r="AH66" s="218"/>
      <c r="AI66" s="216"/>
      <c r="AJ66" s="217"/>
      <c r="AK66" s="217" t="s">
        <v>204</v>
      </c>
      <c r="AL66" s="217"/>
      <c r="AM66" s="217"/>
      <c r="AN66" s="217" t="s">
        <v>163</v>
      </c>
      <c r="AO66" s="218"/>
      <c r="AP66" s="216"/>
      <c r="AQ66" s="217"/>
      <c r="AR66" s="217" t="s">
        <v>204</v>
      </c>
      <c r="AS66" s="217"/>
      <c r="AT66" s="217"/>
      <c r="AU66" s="217" t="s">
        <v>163</v>
      </c>
      <c r="AV66" s="218"/>
      <c r="AW66" s="216"/>
      <c r="AX66" s="217"/>
      <c r="AY66" s="217"/>
      <c r="AZ66" s="255"/>
      <c r="BA66" s="243"/>
      <c r="BB66" s="242"/>
      <c r="BC66" s="243"/>
      <c r="BD66" s="287"/>
      <c r="BE66" s="288"/>
      <c r="BF66" s="288"/>
      <c r="BG66" s="288"/>
      <c r="BH66" s="289"/>
    </row>
    <row r="67" spans="2:60" ht="20.25" customHeight="1" x14ac:dyDescent="0.45">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11.200000000000001</v>
      </c>
      <c r="BC67" s="297"/>
      <c r="BD67" s="290"/>
      <c r="BE67" s="291"/>
      <c r="BF67" s="291"/>
      <c r="BG67" s="291"/>
      <c r="BH67" s="292"/>
    </row>
    <row r="68" spans="2:60" ht="20.25" customHeight="1" thickBot="1" x14ac:dyDescent="0.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5">
      <c r="B69" s="328" t="s">
        <v>222</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5">
      <c r="B70" s="331" t="s">
        <v>223</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5">
      <c r="B71" s="331" t="s">
        <v>224</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5">
      <c r="B72" s="331" t="s">
        <v>225</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5">
      <c r="B73" s="325" t="s">
        <v>226</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sheet="1" insertRows="0" deleteRows="0"/>
  <mergeCells count="218">
    <mergeCell ref="B1:I1"/>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AZ32:BA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8">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55" zoomScaleNormal="55"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8" t="s">
        <v>34</v>
      </c>
      <c r="G4" s="398"/>
      <c r="H4" s="398"/>
      <c r="I4" s="398"/>
      <c r="J4" s="398"/>
      <c r="K4" s="398"/>
      <c r="L4" s="398"/>
      <c r="N4" s="398" t="s">
        <v>65</v>
      </c>
      <c r="O4" s="398"/>
      <c r="P4" s="398"/>
      <c r="R4" s="398" t="s">
        <v>64</v>
      </c>
      <c r="S4" s="398"/>
      <c r="T4" s="398"/>
      <c r="U4" s="398"/>
      <c r="V4" s="398"/>
      <c r="W4" s="398"/>
      <c r="X4" s="398"/>
      <c r="Z4" s="163" t="s">
        <v>74</v>
      </c>
      <c r="AB4" s="398" t="s">
        <v>170</v>
      </c>
    </row>
    <row r="5" spans="2:28" x14ac:dyDescent="0.45">
      <c r="B5" s="144" t="s">
        <v>20</v>
      </c>
      <c r="C5" s="144" t="s">
        <v>4</v>
      </c>
      <c r="F5" s="144" t="s">
        <v>166</v>
      </c>
      <c r="G5" s="144"/>
      <c r="H5" s="144" t="s">
        <v>167</v>
      </c>
      <c r="J5" s="144" t="s">
        <v>35</v>
      </c>
      <c r="L5" s="144" t="s">
        <v>34</v>
      </c>
      <c r="N5" s="144" t="s">
        <v>168</v>
      </c>
      <c r="P5" s="144" t="s">
        <v>169</v>
      </c>
      <c r="R5" s="144" t="s">
        <v>168</v>
      </c>
      <c r="T5" s="144" t="s">
        <v>169</v>
      </c>
      <c r="V5" s="144" t="s">
        <v>35</v>
      </c>
      <c r="X5" s="144" t="s">
        <v>34</v>
      </c>
      <c r="Z5" s="164" t="s">
        <v>75</v>
      </c>
      <c r="AB5" s="398"/>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154</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200</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201</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161</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162</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179</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179</v>
      </c>
      <c r="D41" s="166" t="str">
        <f>C39</f>
        <v>ag</v>
      </c>
      <c r="E41" s="150" t="s">
        <v>16</v>
      </c>
      <c r="F41" s="152" t="s">
        <v>36</v>
      </c>
      <c r="G41" s="150" t="s">
        <v>17</v>
      </c>
      <c r="H41" s="152" t="s">
        <v>36</v>
      </c>
      <c r="I41" s="153" t="s">
        <v>37</v>
      </c>
      <c r="J41" s="152" t="s">
        <v>36</v>
      </c>
      <c r="K41" s="154" t="s">
        <v>2</v>
      </c>
      <c r="L41" s="157">
        <f>IF(OR(L39="",L40=""),"",L39+L40)</f>
        <v>6</v>
      </c>
      <c r="N41" s="155" t="s">
        <v>186</v>
      </c>
      <c r="O41" s="144" t="s">
        <v>17</v>
      </c>
      <c r="P41" s="155" t="s">
        <v>186</v>
      </c>
      <c r="R41" s="158" t="s">
        <v>186</v>
      </c>
      <c r="S41" s="144" t="s">
        <v>17</v>
      </c>
      <c r="T41" s="158" t="s">
        <v>186</v>
      </c>
      <c r="U41" s="156" t="s">
        <v>37</v>
      </c>
      <c r="V41" s="152" t="s">
        <v>171</v>
      </c>
      <c r="W41" s="145" t="s">
        <v>2</v>
      </c>
      <c r="X41" s="157">
        <f>IF(OR(X39="",X40=""),"",X39+X40)</f>
        <v>6</v>
      </c>
      <c r="Z41" s="157" t="str">
        <f>IF(X41="",L41,IF(OR(L41-X41=0,L41-X41&lt;0),"-",L41-X41))</f>
        <v>-</v>
      </c>
      <c r="AB41" s="165" t="s">
        <v>172</v>
      </c>
    </row>
    <row r="42" spans="2:28" x14ac:dyDescent="0.45">
      <c r="B42" s="150"/>
      <c r="C42" s="167" t="s">
        <v>164</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179</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179</v>
      </c>
      <c r="D44" s="166" t="str">
        <f>C42</f>
        <v>ah</v>
      </c>
      <c r="E44" s="150" t="s">
        <v>16</v>
      </c>
      <c r="F44" s="152" t="s">
        <v>36</v>
      </c>
      <c r="G44" s="150" t="s">
        <v>17</v>
      </c>
      <c r="H44" s="152" t="s">
        <v>36</v>
      </c>
      <c r="I44" s="153" t="s">
        <v>37</v>
      </c>
      <c r="J44" s="152" t="s">
        <v>36</v>
      </c>
      <c r="K44" s="154" t="s">
        <v>2</v>
      </c>
      <c r="L44" s="157" t="str">
        <f>IF(OR(L42="",L43=""),"",L42+L43)</f>
        <v/>
      </c>
      <c r="N44" s="155" t="s">
        <v>186</v>
      </c>
      <c r="O44" s="144" t="s">
        <v>17</v>
      </c>
      <c r="P44" s="155" t="s">
        <v>186</v>
      </c>
      <c r="R44" s="158" t="s">
        <v>186</v>
      </c>
      <c r="S44" s="144" t="s">
        <v>17</v>
      </c>
      <c r="T44" s="158" t="s">
        <v>186</v>
      </c>
      <c r="U44" s="156" t="s">
        <v>37</v>
      </c>
      <c r="V44" s="152" t="s">
        <v>171</v>
      </c>
      <c r="W44" s="145" t="s">
        <v>2</v>
      </c>
      <c r="X44" s="157" t="str">
        <f>IF(OR(X42="",X43=""),"",X42+X43)</f>
        <v/>
      </c>
      <c r="Z44" s="157" t="str">
        <f>IF(X44="",L44,IF(OR(L44-X44=0,L44-X44&lt;0),"-",L44-X44))</f>
        <v/>
      </c>
      <c r="AB44" s="165" t="s">
        <v>173</v>
      </c>
    </row>
    <row r="45" spans="2:28" x14ac:dyDescent="0.45">
      <c r="B45" s="150"/>
      <c r="C45" s="167" t="s">
        <v>165</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179</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179</v>
      </c>
      <c r="D47" s="166" t="str">
        <f>C45</f>
        <v>ai</v>
      </c>
      <c r="E47" s="150" t="s">
        <v>16</v>
      </c>
      <c r="F47" s="152" t="s">
        <v>36</v>
      </c>
      <c r="G47" s="150" t="s">
        <v>17</v>
      </c>
      <c r="H47" s="152" t="s">
        <v>36</v>
      </c>
      <c r="I47" s="153" t="s">
        <v>37</v>
      </c>
      <c r="J47" s="152" t="s">
        <v>36</v>
      </c>
      <c r="K47" s="154" t="s">
        <v>2</v>
      </c>
      <c r="L47" s="157" t="str">
        <f>IF(OR(L45="",L46=""),"",L45+L46)</f>
        <v/>
      </c>
      <c r="N47" s="155" t="s">
        <v>186</v>
      </c>
      <c r="O47" s="144" t="s">
        <v>17</v>
      </c>
      <c r="P47" s="155" t="s">
        <v>186</v>
      </c>
      <c r="R47" s="158" t="s">
        <v>186</v>
      </c>
      <c r="S47" s="144" t="s">
        <v>17</v>
      </c>
      <c r="T47" s="158" t="s">
        <v>186</v>
      </c>
      <c r="U47" s="156" t="s">
        <v>37</v>
      </c>
      <c r="V47" s="152" t="s">
        <v>171</v>
      </c>
      <c r="W47" s="145" t="s">
        <v>2</v>
      </c>
      <c r="X47" s="157" t="str">
        <f>IF(OR(X45="",X46=""),"",X45+X46)</f>
        <v/>
      </c>
      <c r="Z47" s="157" t="str">
        <f>IF(X47="",L47,IF(OR(L47-X47=0,L47-X47&lt;0),"-",L47-X47))</f>
        <v/>
      </c>
      <c r="AB47" s="165" t="s">
        <v>173</v>
      </c>
    </row>
    <row r="49" spans="3:4" x14ac:dyDescent="0.45">
      <c r="C49" s="146" t="s">
        <v>176</v>
      </c>
      <c r="D49" s="146"/>
    </row>
    <row r="50" spans="3:4" x14ac:dyDescent="0.45">
      <c r="C50" s="146" t="s">
        <v>177</v>
      </c>
      <c r="D50" s="146"/>
    </row>
    <row r="51" spans="3:4" x14ac:dyDescent="0.45">
      <c r="C51" s="146" t="s">
        <v>174</v>
      </c>
      <c r="D51" s="146"/>
    </row>
    <row r="52" spans="3:4" x14ac:dyDescent="0.45">
      <c r="C52" s="146" t="s">
        <v>175</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55" zoomScaleNormal="55" zoomScaleSheetLayoutView="55" workbookViewId="0">
      <selection activeCell="Q13" sqref="Q13"/>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B1" s="389" t="s">
        <v>230</v>
      </c>
      <c r="C1" s="389"/>
      <c r="D1" s="389"/>
      <c r="E1" s="389"/>
      <c r="F1" s="389"/>
      <c r="G1" s="389"/>
      <c r="H1" s="389"/>
      <c r="I1" s="389"/>
      <c r="K1" s="7" t="s">
        <v>0</v>
      </c>
      <c r="N1" s="5"/>
      <c r="O1" s="5"/>
      <c r="P1" s="5"/>
      <c r="Q1" s="5"/>
      <c r="R1" s="5"/>
      <c r="S1" s="5"/>
      <c r="T1" s="5"/>
      <c r="U1" s="5"/>
      <c r="AQ1" s="9" t="s">
        <v>30</v>
      </c>
      <c r="AR1" s="384" t="s">
        <v>188</v>
      </c>
      <c r="AS1" s="385"/>
      <c r="AT1" s="385"/>
      <c r="AU1" s="385"/>
      <c r="AV1" s="385"/>
      <c r="AW1" s="385"/>
      <c r="AX1" s="385"/>
      <c r="AY1" s="385"/>
      <c r="AZ1" s="385"/>
      <c r="BA1" s="385"/>
      <c r="BB1" s="385"/>
      <c r="BC1" s="385"/>
      <c r="BD1" s="385"/>
      <c r="BE1" s="385"/>
      <c r="BF1" s="385"/>
      <c r="BG1" s="385"/>
      <c r="BH1" s="9" t="s">
        <v>2</v>
      </c>
    </row>
    <row r="2" spans="2:65" s="8" customFormat="1" ht="20.25" customHeight="1" x14ac:dyDescent="0.45">
      <c r="H2" s="7"/>
      <c r="K2" s="7"/>
      <c r="L2" s="7"/>
      <c r="N2" s="9"/>
      <c r="O2" s="9"/>
      <c r="P2" s="9"/>
      <c r="Q2" s="9"/>
      <c r="R2" s="9"/>
      <c r="S2" s="9"/>
      <c r="T2" s="9"/>
      <c r="U2" s="9"/>
      <c r="Z2" s="112" t="s">
        <v>27</v>
      </c>
      <c r="AA2" s="386">
        <v>7</v>
      </c>
      <c r="AB2" s="386"/>
      <c r="AC2" s="112" t="s">
        <v>28</v>
      </c>
      <c r="AD2" s="387">
        <f>IF(AA2=0,"",YEAR(DATE(2018+AA2,1,1)))</f>
        <v>2025</v>
      </c>
      <c r="AE2" s="387"/>
      <c r="AF2" s="113" t="s">
        <v>29</v>
      </c>
      <c r="AG2" s="113" t="s">
        <v>1</v>
      </c>
      <c r="AH2" s="386">
        <v>4</v>
      </c>
      <c r="AI2" s="386"/>
      <c r="AJ2" s="113" t="s">
        <v>24</v>
      </c>
      <c r="AQ2" s="9" t="s">
        <v>31</v>
      </c>
      <c r="AR2" s="386" t="s">
        <v>196</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37" t="s">
        <v>232</v>
      </c>
      <c r="BD3" s="338"/>
      <c r="BE3" s="338"/>
      <c r="BF3" s="339"/>
      <c r="BG3" s="9"/>
    </row>
    <row r="4" spans="2:65" s="8" customFormat="1" ht="20.25" customHeight="1" x14ac:dyDescent="0.45">
      <c r="H4" s="7"/>
      <c r="K4" s="7"/>
      <c r="M4" s="9"/>
      <c r="N4" s="9"/>
      <c r="O4" s="9"/>
      <c r="P4" s="9"/>
      <c r="Q4" s="9"/>
      <c r="R4" s="9"/>
      <c r="S4" s="9"/>
      <c r="AA4" s="35"/>
      <c r="AB4" s="35"/>
      <c r="AC4" s="36"/>
      <c r="AD4" s="37"/>
      <c r="AE4" s="36"/>
      <c r="BB4" s="38" t="s">
        <v>149</v>
      </c>
      <c r="BC4" s="405" t="s">
        <v>231</v>
      </c>
      <c r="BD4" s="406"/>
      <c r="BE4" s="406"/>
      <c r="BF4" s="40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185</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0">
        <f>DAY(EOMONTH(DATE(AD2,AH2,1),0))</f>
        <v>30</v>
      </c>
      <c r="BD8" s="391"/>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212</v>
      </c>
      <c r="AR10" s="70"/>
      <c r="AS10" s="70"/>
      <c r="AT10" s="77"/>
      <c r="AU10" s="66"/>
      <c r="AV10" s="78"/>
      <c r="AW10" s="78"/>
      <c r="AX10" s="78"/>
      <c r="AY10" s="66"/>
      <c r="AZ10" s="66"/>
      <c r="BA10" s="67" t="s">
        <v>210</v>
      </c>
      <c r="BB10" s="66"/>
      <c r="BC10" s="244"/>
      <c r="BD10" s="245"/>
      <c r="BE10" s="2" t="s">
        <v>211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6"/>
      <c r="V12" s="336"/>
      <c r="W12" s="73"/>
      <c r="X12" s="84"/>
      <c r="Y12" s="68"/>
      <c r="Z12" s="68"/>
      <c r="AA12" s="79"/>
      <c r="AB12" s="72"/>
      <c r="AC12" s="73"/>
      <c r="AD12" s="79"/>
      <c r="AE12" s="79"/>
      <c r="AF12" s="79"/>
      <c r="AG12" s="85"/>
      <c r="AH12" s="69"/>
      <c r="AI12" s="77" t="s">
        <v>213</v>
      </c>
      <c r="AJ12" s="69"/>
      <c r="AK12" s="77"/>
      <c r="AL12" s="71"/>
      <c r="AM12" s="72"/>
      <c r="AN12" s="66"/>
      <c r="AO12" s="77"/>
      <c r="AP12" s="77"/>
      <c r="AQ12" s="77"/>
      <c r="AR12" s="77"/>
      <c r="AS12" s="73" t="s">
        <v>214</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197</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198</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8" t="s">
        <v>20</v>
      </c>
      <c r="C16" s="351" t="s">
        <v>215</v>
      </c>
      <c r="D16" s="352"/>
      <c r="E16" s="353"/>
      <c r="F16" s="183"/>
      <c r="G16" s="186"/>
      <c r="H16" s="360" t="s">
        <v>216</v>
      </c>
      <c r="I16" s="363" t="s">
        <v>217</v>
      </c>
      <c r="J16" s="352"/>
      <c r="K16" s="352"/>
      <c r="L16" s="353"/>
      <c r="M16" s="363" t="s">
        <v>218</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219</v>
      </c>
      <c r="AJ16" s="116"/>
      <c r="AK16" s="116"/>
      <c r="AL16" s="116"/>
      <c r="AM16" s="116"/>
      <c r="AN16" s="116" t="s">
        <v>181</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220</v>
      </c>
      <c r="BC16" s="373"/>
      <c r="BD16" s="351" t="s">
        <v>221</v>
      </c>
      <c r="BE16" s="352"/>
      <c r="BF16" s="352"/>
      <c r="BG16" s="352"/>
      <c r="BH16" s="381"/>
    </row>
    <row r="17" spans="2:60" ht="20.25" customHeight="1" x14ac:dyDescent="0.45">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5">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68"/>
      <c r="BA18" s="369"/>
      <c r="BB18" s="374"/>
      <c r="BC18" s="375"/>
      <c r="BD18" s="354"/>
      <c r="BE18" s="355"/>
      <c r="BF18" s="355"/>
      <c r="BG18" s="355"/>
      <c r="BH18" s="382"/>
    </row>
    <row r="19" spans="2:60" ht="20.25" hidden="1" customHeight="1" x14ac:dyDescent="0.45">
      <c r="B19" s="349"/>
      <c r="C19" s="354"/>
      <c r="D19" s="355"/>
      <c r="E19" s="356"/>
      <c r="F19" s="184"/>
      <c r="G19" s="187"/>
      <c r="H19" s="361"/>
      <c r="I19" s="364"/>
      <c r="J19" s="355"/>
      <c r="K19" s="355"/>
      <c r="L19" s="356"/>
      <c r="M19" s="364"/>
      <c r="N19" s="355"/>
      <c r="O19" s="356"/>
      <c r="P19" s="364"/>
      <c r="Q19" s="355"/>
      <c r="R19" s="355"/>
      <c r="S19" s="355"/>
      <c r="T19" s="382"/>
      <c r="U19" s="132">
        <f>WEEKDAY(DATE($AD$2,$AH$2,1))</f>
        <v>3</v>
      </c>
      <c r="V19" s="133">
        <f>WEEKDAY(DATE($AD$2,$AH$2,2))</f>
        <v>4</v>
      </c>
      <c r="W19" s="133">
        <f>WEEKDAY(DATE($AD$2,$AH$2,3))</f>
        <v>5</v>
      </c>
      <c r="X19" s="133">
        <f>WEEKDAY(DATE($AD$2,$AH$2,4))</f>
        <v>6</v>
      </c>
      <c r="Y19" s="133">
        <f>WEEKDAY(DATE($AD$2,$AH$2,5))</f>
        <v>7</v>
      </c>
      <c r="Z19" s="133">
        <f>WEEKDAY(DATE($AD$2,$AH$2,6))</f>
        <v>1</v>
      </c>
      <c r="AA19" s="134">
        <f>WEEKDAY(DATE($AD$2,$AH$2,7))</f>
        <v>2</v>
      </c>
      <c r="AB19" s="135">
        <f>WEEKDAY(DATE($AD$2,$AH$2,8))</f>
        <v>3</v>
      </c>
      <c r="AC19" s="133">
        <f>WEEKDAY(DATE($AD$2,$AH$2,9))</f>
        <v>4</v>
      </c>
      <c r="AD19" s="133">
        <f>WEEKDAY(DATE($AD$2,$AH$2,10))</f>
        <v>5</v>
      </c>
      <c r="AE19" s="133">
        <f>WEEKDAY(DATE($AD$2,$AH$2,11))</f>
        <v>6</v>
      </c>
      <c r="AF19" s="133">
        <f>WEEKDAY(DATE($AD$2,$AH$2,12))</f>
        <v>7</v>
      </c>
      <c r="AG19" s="133">
        <f>WEEKDAY(DATE($AD$2,$AH$2,13))</f>
        <v>1</v>
      </c>
      <c r="AH19" s="134">
        <f>WEEKDAY(DATE($AD$2,$AH$2,14))</f>
        <v>2</v>
      </c>
      <c r="AI19" s="135">
        <f>WEEKDAY(DATE($AD$2,$AH$2,15))</f>
        <v>3</v>
      </c>
      <c r="AJ19" s="133">
        <f>WEEKDAY(DATE($AD$2,$AH$2,16))</f>
        <v>4</v>
      </c>
      <c r="AK19" s="133">
        <f>WEEKDAY(DATE($AD$2,$AH$2,17))</f>
        <v>5</v>
      </c>
      <c r="AL19" s="133">
        <f>WEEKDAY(DATE($AD$2,$AH$2,18))</f>
        <v>6</v>
      </c>
      <c r="AM19" s="133">
        <f>WEEKDAY(DATE($AD$2,$AH$2,19))</f>
        <v>7</v>
      </c>
      <c r="AN19" s="133">
        <f>WEEKDAY(DATE($AD$2,$AH$2,20))</f>
        <v>1</v>
      </c>
      <c r="AO19" s="134">
        <f>WEEKDAY(DATE($AD$2,$AH$2,21))</f>
        <v>2</v>
      </c>
      <c r="AP19" s="135">
        <f>WEEKDAY(DATE($AD$2,$AH$2,22))</f>
        <v>3</v>
      </c>
      <c r="AQ19" s="133">
        <f>WEEKDAY(DATE($AD$2,$AH$2,23))</f>
        <v>4</v>
      </c>
      <c r="AR19" s="133">
        <f>WEEKDAY(DATE($AD$2,$AH$2,24))</f>
        <v>5</v>
      </c>
      <c r="AS19" s="133">
        <f>WEEKDAY(DATE($AD$2,$AH$2,25))</f>
        <v>6</v>
      </c>
      <c r="AT19" s="133">
        <f>WEEKDAY(DATE($AD$2,$AH$2,26))</f>
        <v>7</v>
      </c>
      <c r="AU19" s="133">
        <f>WEEKDAY(DATE($AD$2,$AH$2,27))</f>
        <v>1</v>
      </c>
      <c r="AV19" s="134">
        <f>WEEKDAY(DATE($AD$2,$AH$2,28))</f>
        <v>2</v>
      </c>
      <c r="AW19" s="135">
        <f>IF(AW18=29,WEEKDAY(DATE($AD$2,$AH$2,29)),0)</f>
        <v>3</v>
      </c>
      <c r="AX19" s="133">
        <f>IF(AX18=30,WEEKDAY(DATE($AD$2,$AH$2,30)),0)</f>
        <v>4</v>
      </c>
      <c r="AY19" s="134">
        <f>IF(AY18=31,WEEKDAY(DATE($AD$2,$AH$2,31)),0)</f>
        <v>0</v>
      </c>
      <c r="AZ19" s="368"/>
      <c r="BA19" s="369"/>
      <c r="BB19" s="374"/>
      <c r="BC19" s="375"/>
      <c r="BD19" s="354"/>
      <c r="BE19" s="355"/>
      <c r="BF19" s="355"/>
      <c r="BG19" s="355"/>
      <c r="BH19" s="382"/>
    </row>
    <row r="20" spans="2:60" ht="20.25" customHeight="1" thickBot="1" x14ac:dyDescent="0.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火</v>
      </c>
      <c r="V20" s="140" t="str">
        <f t="shared" ref="V20:AV20" si="0">IF(V19=1,"日",IF(V19=2,"月",IF(V19=3,"火",IF(V19=4,"水",IF(V19=5,"木",IF(V19=6,"金","土"))))))</f>
        <v>水</v>
      </c>
      <c r="W20" s="140" t="str">
        <f t="shared" si="0"/>
        <v>木</v>
      </c>
      <c r="X20" s="140" t="str">
        <f t="shared" si="0"/>
        <v>金</v>
      </c>
      <c r="Y20" s="140" t="str">
        <f t="shared" si="0"/>
        <v>土</v>
      </c>
      <c r="Z20" s="140" t="str">
        <f t="shared" si="0"/>
        <v>日</v>
      </c>
      <c r="AA20" s="141" t="str">
        <f t="shared" si="0"/>
        <v>月</v>
      </c>
      <c r="AB20" s="142" t="str">
        <f>IF(AB19=1,"日",IF(AB19=2,"月",IF(AB19=3,"火",IF(AB19=4,"水",IF(AB19=5,"木",IF(AB19=6,"金","土"))))))</f>
        <v>火</v>
      </c>
      <c r="AC20" s="140" t="str">
        <f t="shared" si="0"/>
        <v>水</v>
      </c>
      <c r="AD20" s="140" t="str">
        <f t="shared" si="0"/>
        <v>木</v>
      </c>
      <c r="AE20" s="140" t="str">
        <f t="shared" si="0"/>
        <v>金</v>
      </c>
      <c r="AF20" s="140" t="str">
        <f t="shared" si="0"/>
        <v>土</v>
      </c>
      <c r="AG20" s="140" t="str">
        <f t="shared" si="0"/>
        <v>日</v>
      </c>
      <c r="AH20" s="141" t="str">
        <f t="shared" si="0"/>
        <v>月</v>
      </c>
      <c r="AI20" s="142" t="str">
        <f>IF(AI19=1,"日",IF(AI19=2,"月",IF(AI19=3,"火",IF(AI19=4,"水",IF(AI19=5,"木",IF(AI19=6,"金","土"))))))</f>
        <v>火</v>
      </c>
      <c r="AJ20" s="140" t="str">
        <f t="shared" si="0"/>
        <v>水</v>
      </c>
      <c r="AK20" s="140" t="str">
        <f t="shared" si="0"/>
        <v>木</v>
      </c>
      <c r="AL20" s="140" t="str">
        <f t="shared" si="0"/>
        <v>金</v>
      </c>
      <c r="AM20" s="140" t="str">
        <f t="shared" si="0"/>
        <v>土</v>
      </c>
      <c r="AN20" s="140" t="str">
        <f t="shared" si="0"/>
        <v>日</v>
      </c>
      <c r="AO20" s="141" t="str">
        <f t="shared" si="0"/>
        <v>月</v>
      </c>
      <c r="AP20" s="142" t="str">
        <f>IF(AP19=1,"日",IF(AP19=2,"月",IF(AP19=3,"火",IF(AP19=4,"水",IF(AP19=5,"木",IF(AP19=6,"金","土"))))))</f>
        <v>火</v>
      </c>
      <c r="AQ20" s="140" t="str">
        <f t="shared" si="0"/>
        <v>水</v>
      </c>
      <c r="AR20" s="140" t="str">
        <f t="shared" si="0"/>
        <v>木</v>
      </c>
      <c r="AS20" s="140" t="str">
        <f t="shared" si="0"/>
        <v>金</v>
      </c>
      <c r="AT20" s="140" t="str">
        <f t="shared" si="0"/>
        <v>土</v>
      </c>
      <c r="AU20" s="140" t="str">
        <f t="shared" si="0"/>
        <v>日</v>
      </c>
      <c r="AV20" s="141" t="str">
        <f t="shared" si="0"/>
        <v>月</v>
      </c>
      <c r="AW20" s="140" t="str">
        <f>IF(AW19=1,"日",IF(AW19=2,"月",IF(AW19=3,"火",IF(AW19=4,"水",IF(AW19=5,"木",IF(AW19=6,"金",IF(AW19=0,"","土")))))))</f>
        <v>火</v>
      </c>
      <c r="AX20" s="140" t="str">
        <f>IF(AX19=1,"日",IF(AX19=2,"月",IF(AX19=3,"火",IF(AX19=4,"水",IF(AX19=5,"木",IF(AX19=6,"金",IF(AX19=0,"","土")))))))</f>
        <v>水</v>
      </c>
      <c r="AY20" s="140" t="str">
        <f>IF(AY19=1,"日",IF(AY19=2,"月",IF(AY19=3,"火",IF(AY19=4,"水",IF(AY19=5,"木",IF(AY19=6,"金",IF(AY19=0,"","土")))))))</f>
        <v/>
      </c>
      <c r="AZ20" s="370"/>
      <c r="BA20" s="371"/>
      <c r="BB20" s="376"/>
      <c r="BC20" s="377"/>
      <c r="BD20" s="357"/>
      <c r="BE20" s="358"/>
      <c r="BF20" s="358"/>
      <c r="BG20" s="358"/>
      <c r="BH20" s="383"/>
    </row>
    <row r="21" spans="2:60" ht="20.25" customHeight="1" x14ac:dyDescent="0.45">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2"/>
      <c r="BA21" s="393"/>
      <c r="BB21" s="394"/>
      <c r="BC21" s="393"/>
      <c r="BD21" s="395"/>
      <c r="BE21" s="396"/>
      <c r="BF21" s="396"/>
      <c r="BG21" s="396"/>
      <c r="BH21" s="397"/>
    </row>
    <row r="22" spans="2:60" ht="20.25" customHeight="1" x14ac:dyDescent="0.45">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5">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5">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5">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5">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5">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5">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5">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5">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5">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5">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5">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5">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5">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5">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5">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5">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5">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5">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5">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5">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5">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5">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5">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5">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5">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5">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5">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5">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5">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5">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5">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5">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5">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5">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5">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5">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5">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5">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5">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5">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5">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5">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5">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5">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5">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5">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5">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5">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5">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5">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5">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5">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5">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5">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5">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5">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5">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5">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5">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5">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5">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5">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5">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5">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5">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5">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5">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5">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5">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5">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5">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5">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5">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5">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5">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5">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5">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5">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5">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5">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5">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5">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5">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5">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5">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5">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5">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5">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5">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5">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5">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5">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5">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5">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5">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5">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5">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5">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5">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5">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5">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5">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5">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5">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5">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5">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5">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5">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5">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5">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5">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5">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5">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5">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5">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5">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5">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5">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5">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5">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5">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5">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5">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5">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5">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5">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5">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5">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5">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5">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5">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5">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5">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5">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5">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5">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5">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5">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5">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5">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5">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5">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5">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5">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5">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5">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5">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5">
      <c r="B171" s="328" t="s">
        <v>222</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5">
      <c r="B172" s="331" t="s">
        <v>223</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5">
      <c r="B173" s="331" t="s">
        <v>224</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5">
      <c r="B174" s="331" t="s">
        <v>225</v>
      </c>
      <c r="C174" s="332"/>
      <c r="D174" s="332"/>
      <c r="E174" s="332"/>
      <c r="F174" s="332"/>
      <c r="G174" s="332"/>
      <c r="H174" s="332"/>
      <c r="I174" s="332"/>
      <c r="J174" s="332"/>
      <c r="K174" s="332"/>
      <c r="L174" s="332"/>
      <c r="M174" s="332"/>
      <c r="N174" s="332"/>
      <c r="O174" s="332"/>
      <c r="P174" s="332"/>
      <c r="Q174" s="332"/>
      <c r="R174" s="332"/>
      <c r="S174" s="332"/>
      <c r="T174" s="333"/>
      <c r="U174" s="231" t="str">
        <f>IF(SUMIF($F$21:$F$170,"介護従業者",U21:U170)=0,"",SUMIF($F$21:$F$170,"介護従業者",U21:U170))</f>
        <v/>
      </c>
      <c r="V174" s="232" t="str">
        <f t="shared" ref="V174:AY174" si="1">IF(SUMIF($F$21:$F$170,"介護従業者",V21:V170)=0,"",SUMIF($F$21:$F$170,"介護従業者",V21:V170))</f>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5">
      <c r="B175" s="325" t="s">
        <v>226</v>
      </c>
      <c r="C175" s="326"/>
      <c r="D175" s="326"/>
      <c r="E175" s="326"/>
      <c r="F175" s="326"/>
      <c r="G175" s="326"/>
      <c r="H175" s="326"/>
      <c r="I175" s="326"/>
      <c r="J175" s="326"/>
      <c r="K175" s="326"/>
      <c r="L175" s="326"/>
      <c r="M175" s="326"/>
      <c r="N175" s="326"/>
      <c r="O175" s="326"/>
      <c r="P175" s="326"/>
      <c r="Q175" s="326"/>
      <c r="R175" s="326"/>
      <c r="S175" s="326"/>
      <c r="T175" s="327"/>
      <c r="U175" s="234" t="str">
        <f>IF(SUMIF($G$21:$G$170,"介護従業者",U21:U170)=0,"",SUMIF($G$21:$G$170,"介護従業者",U21:U170))</f>
        <v/>
      </c>
      <c r="V175" s="235" t="str">
        <f t="shared" ref="V175:AY175" si="2">IF(SUMIF($G$21:$G$170,"介護従業者",V21:V170)=0,"",SUMIF($G$21:$G$170,"介護従業者",V21:V170))</f>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sheet="1" insertRows="0" deleteRows="0"/>
  <mergeCells count="592">
    <mergeCell ref="B1:I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8">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55" zoomScaleNormal="55" zoomScaleSheetLayoutView="55" workbookViewId="0">
      <selection activeCell="BC4" sqref="BC4:BF4"/>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B1" s="389" t="s">
        <v>230</v>
      </c>
      <c r="C1" s="389"/>
      <c r="D1" s="389"/>
      <c r="E1" s="389"/>
      <c r="F1" s="389"/>
      <c r="G1" s="389"/>
      <c r="H1" s="389"/>
      <c r="I1" s="389"/>
      <c r="K1" s="7" t="s">
        <v>0</v>
      </c>
      <c r="N1" s="5"/>
      <c r="O1" s="5"/>
      <c r="P1" s="5"/>
      <c r="Q1" s="5"/>
      <c r="R1" s="5"/>
      <c r="S1" s="5"/>
      <c r="T1" s="5"/>
      <c r="U1" s="5"/>
      <c r="AQ1" s="9" t="s">
        <v>30</v>
      </c>
      <c r="AR1" s="384" t="s">
        <v>188</v>
      </c>
      <c r="AS1" s="385"/>
      <c r="AT1" s="385"/>
      <c r="AU1" s="385"/>
      <c r="AV1" s="385"/>
      <c r="AW1" s="385"/>
      <c r="AX1" s="385"/>
      <c r="AY1" s="385"/>
      <c r="AZ1" s="385"/>
      <c r="BA1" s="385"/>
      <c r="BB1" s="385"/>
      <c r="BC1" s="385"/>
      <c r="BD1" s="385"/>
      <c r="BE1" s="385"/>
      <c r="BF1" s="385"/>
      <c r="BG1" s="385"/>
      <c r="BH1" s="9" t="s">
        <v>2</v>
      </c>
    </row>
    <row r="2" spans="2:65" s="8" customFormat="1" ht="20.25" customHeight="1" x14ac:dyDescent="0.45">
      <c r="H2" s="7"/>
      <c r="K2" s="7"/>
      <c r="L2" s="7"/>
      <c r="N2" s="9"/>
      <c r="O2" s="9"/>
      <c r="P2" s="9"/>
      <c r="Q2" s="9"/>
      <c r="R2" s="9"/>
      <c r="S2" s="9"/>
      <c r="T2" s="9"/>
      <c r="U2" s="9"/>
      <c r="Z2" s="112" t="s">
        <v>27</v>
      </c>
      <c r="AA2" s="386">
        <v>7</v>
      </c>
      <c r="AB2" s="386"/>
      <c r="AC2" s="112" t="s">
        <v>28</v>
      </c>
      <c r="AD2" s="387">
        <f>IF(AA2=0,"",YEAR(DATE(2018+AA2,1,1)))</f>
        <v>2025</v>
      </c>
      <c r="AE2" s="387"/>
      <c r="AF2" s="113" t="s">
        <v>29</v>
      </c>
      <c r="AG2" s="113" t="s">
        <v>1</v>
      </c>
      <c r="AH2" s="386">
        <v>4</v>
      </c>
      <c r="AI2" s="386"/>
      <c r="AJ2" s="113" t="s">
        <v>24</v>
      </c>
      <c r="AQ2" s="9" t="s">
        <v>31</v>
      </c>
      <c r="AR2" s="386" t="s">
        <v>196</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37" t="s">
        <v>232</v>
      </c>
      <c r="BD3" s="338"/>
      <c r="BE3" s="338"/>
      <c r="BF3" s="339"/>
      <c r="BG3" s="9"/>
    </row>
    <row r="4" spans="2:65" s="8" customFormat="1" ht="20.25" customHeight="1" x14ac:dyDescent="0.45">
      <c r="H4" s="7"/>
      <c r="K4" s="7"/>
      <c r="M4" s="9"/>
      <c r="N4" s="9"/>
      <c r="O4" s="9"/>
      <c r="P4" s="9"/>
      <c r="Q4" s="9"/>
      <c r="R4" s="9"/>
      <c r="S4" s="9"/>
      <c r="AA4" s="35"/>
      <c r="AB4" s="35"/>
      <c r="AC4" s="36"/>
      <c r="AD4" s="37"/>
      <c r="AE4" s="36"/>
      <c r="BB4" s="38" t="s">
        <v>149</v>
      </c>
      <c r="BC4" s="405" t="s">
        <v>231</v>
      </c>
      <c r="BD4" s="406"/>
      <c r="BE4" s="406"/>
      <c r="BF4" s="40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185</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0">
        <f>DAY(EOMONTH(DATE(AD2,AH2,1),0))</f>
        <v>30</v>
      </c>
      <c r="BD8" s="391"/>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212</v>
      </c>
      <c r="AR10" s="70"/>
      <c r="AS10" s="70"/>
      <c r="AT10" s="77"/>
      <c r="AU10" s="66"/>
      <c r="AV10" s="78"/>
      <c r="AW10" s="78"/>
      <c r="AX10" s="78"/>
      <c r="AY10" s="66"/>
      <c r="AZ10" s="66"/>
      <c r="BA10" s="67" t="s">
        <v>210</v>
      </c>
      <c r="BB10" s="66"/>
      <c r="BC10" s="244"/>
      <c r="BD10" s="245"/>
      <c r="BE10" s="2" t="s">
        <v>211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6"/>
      <c r="V12" s="336"/>
      <c r="W12" s="73"/>
      <c r="X12" s="84"/>
      <c r="Y12" s="68"/>
      <c r="Z12" s="68"/>
      <c r="AA12" s="79"/>
      <c r="AB12" s="72"/>
      <c r="AC12" s="73"/>
      <c r="AD12" s="79"/>
      <c r="AE12" s="79"/>
      <c r="AF12" s="79"/>
      <c r="AG12" s="85"/>
      <c r="AH12" s="69"/>
      <c r="AI12" s="77" t="s">
        <v>213</v>
      </c>
      <c r="AJ12" s="69"/>
      <c r="AK12" s="77"/>
      <c r="AL12" s="71"/>
      <c r="AM12" s="72"/>
      <c r="AN12" s="66"/>
      <c r="AO12" s="77"/>
      <c r="AP12" s="77"/>
      <c r="AQ12" s="77"/>
      <c r="AR12" s="77"/>
      <c r="AS12" s="73" t="s">
        <v>214</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197</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198</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8" t="s">
        <v>20</v>
      </c>
      <c r="C16" s="351" t="s">
        <v>215</v>
      </c>
      <c r="D16" s="352"/>
      <c r="E16" s="353"/>
      <c r="F16" s="183"/>
      <c r="G16" s="186"/>
      <c r="H16" s="360" t="s">
        <v>216</v>
      </c>
      <c r="I16" s="363" t="s">
        <v>217</v>
      </c>
      <c r="J16" s="352"/>
      <c r="K16" s="352"/>
      <c r="L16" s="353"/>
      <c r="M16" s="363" t="s">
        <v>218</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219</v>
      </c>
      <c r="AJ16" s="116"/>
      <c r="AK16" s="116"/>
      <c r="AL16" s="116"/>
      <c r="AM16" s="116"/>
      <c r="AN16" s="116" t="s">
        <v>181</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220</v>
      </c>
      <c r="BC16" s="373"/>
      <c r="BD16" s="351" t="s">
        <v>221</v>
      </c>
      <c r="BE16" s="352"/>
      <c r="BF16" s="352"/>
      <c r="BG16" s="352"/>
      <c r="BH16" s="381"/>
    </row>
    <row r="17" spans="2:60" ht="20.25" customHeight="1" x14ac:dyDescent="0.45">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5">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68"/>
      <c r="BA18" s="369"/>
      <c r="BB18" s="374"/>
      <c r="BC18" s="375"/>
      <c r="BD18" s="354"/>
      <c r="BE18" s="355"/>
      <c r="BF18" s="355"/>
      <c r="BG18" s="355"/>
      <c r="BH18" s="382"/>
    </row>
    <row r="19" spans="2:60" ht="20.25" hidden="1" customHeight="1" x14ac:dyDescent="0.45">
      <c r="B19" s="349"/>
      <c r="C19" s="354"/>
      <c r="D19" s="355"/>
      <c r="E19" s="356"/>
      <c r="F19" s="184"/>
      <c r="G19" s="187"/>
      <c r="H19" s="361"/>
      <c r="I19" s="364"/>
      <c r="J19" s="355"/>
      <c r="K19" s="355"/>
      <c r="L19" s="356"/>
      <c r="M19" s="364"/>
      <c r="N19" s="355"/>
      <c r="O19" s="356"/>
      <c r="P19" s="364"/>
      <c r="Q19" s="355"/>
      <c r="R19" s="355"/>
      <c r="S19" s="355"/>
      <c r="T19" s="382"/>
      <c r="U19" s="132">
        <f>WEEKDAY(DATE($AD$2,$AH$2,1))</f>
        <v>3</v>
      </c>
      <c r="V19" s="133">
        <f>WEEKDAY(DATE($AD$2,$AH$2,2))</f>
        <v>4</v>
      </c>
      <c r="W19" s="133">
        <f>WEEKDAY(DATE($AD$2,$AH$2,3))</f>
        <v>5</v>
      </c>
      <c r="X19" s="133">
        <f>WEEKDAY(DATE($AD$2,$AH$2,4))</f>
        <v>6</v>
      </c>
      <c r="Y19" s="133">
        <f>WEEKDAY(DATE($AD$2,$AH$2,5))</f>
        <v>7</v>
      </c>
      <c r="Z19" s="133">
        <f>WEEKDAY(DATE($AD$2,$AH$2,6))</f>
        <v>1</v>
      </c>
      <c r="AA19" s="134">
        <f>WEEKDAY(DATE($AD$2,$AH$2,7))</f>
        <v>2</v>
      </c>
      <c r="AB19" s="135">
        <f>WEEKDAY(DATE($AD$2,$AH$2,8))</f>
        <v>3</v>
      </c>
      <c r="AC19" s="133">
        <f>WEEKDAY(DATE($AD$2,$AH$2,9))</f>
        <v>4</v>
      </c>
      <c r="AD19" s="133">
        <f>WEEKDAY(DATE($AD$2,$AH$2,10))</f>
        <v>5</v>
      </c>
      <c r="AE19" s="133">
        <f>WEEKDAY(DATE($AD$2,$AH$2,11))</f>
        <v>6</v>
      </c>
      <c r="AF19" s="133">
        <f>WEEKDAY(DATE($AD$2,$AH$2,12))</f>
        <v>7</v>
      </c>
      <c r="AG19" s="133">
        <f>WEEKDAY(DATE($AD$2,$AH$2,13))</f>
        <v>1</v>
      </c>
      <c r="AH19" s="134">
        <f>WEEKDAY(DATE($AD$2,$AH$2,14))</f>
        <v>2</v>
      </c>
      <c r="AI19" s="135">
        <f>WEEKDAY(DATE($AD$2,$AH$2,15))</f>
        <v>3</v>
      </c>
      <c r="AJ19" s="133">
        <f>WEEKDAY(DATE($AD$2,$AH$2,16))</f>
        <v>4</v>
      </c>
      <c r="AK19" s="133">
        <f>WEEKDAY(DATE($AD$2,$AH$2,17))</f>
        <v>5</v>
      </c>
      <c r="AL19" s="133">
        <f>WEEKDAY(DATE($AD$2,$AH$2,18))</f>
        <v>6</v>
      </c>
      <c r="AM19" s="133">
        <f>WEEKDAY(DATE($AD$2,$AH$2,19))</f>
        <v>7</v>
      </c>
      <c r="AN19" s="133">
        <f>WEEKDAY(DATE($AD$2,$AH$2,20))</f>
        <v>1</v>
      </c>
      <c r="AO19" s="134">
        <f>WEEKDAY(DATE($AD$2,$AH$2,21))</f>
        <v>2</v>
      </c>
      <c r="AP19" s="135">
        <f>WEEKDAY(DATE($AD$2,$AH$2,22))</f>
        <v>3</v>
      </c>
      <c r="AQ19" s="133">
        <f>WEEKDAY(DATE($AD$2,$AH$2,23))</f>
        <v>4</v>
      </c>
      <c r="AR19" s="133">
        <f>WEEKDAY(DATE($AD$2,$AH$2,24))</f>
        <v>5</v>
      </c>
      <c r="AS19" s="133">
        <f>WEEKDAY(DATE($AD$2,$AH$2,25))</f>
        <v>6</v>
      </c>
      <c r="AT19" s="133">
        <f>WEEKDAY(DATE($AD$2,$AH$2,26))</f>
        <v>7</v>
      </c>
      <c r="AU19" s="133">
        <f>WEEKDAY(DATE($AD$2,$AH$2,27))</f>
        <v>1</v>
      </c>
      <c r="AV19" s="134">
        <f>WEEKDAY(DATE($AD$2,$AH$2,28))</f>
        <v>2</v>
      </c>
      <c r="AW19" s="135">
        <f>IF(AW18=29,WEEKDAY(DATE($AD$2,$AH$2,29)),0)</f>
        <v>3</v>
      </c>
      <c r="AX19" s="133">
        <f>IF(AX18=30,WEEKDAY(DATE($AD$2,$AH$2,30)),0)</f>
        <v>4</v>
      </c>
      <c r="AY19" s="134">
        <f>IF(AY18=31,WEEKDAY(DATE($AD$2,$AH$2,31)),0)</f>
        <v>0</v>
      </c>
      <c r="AZ19" s="368"/>
      <c r="BA19" s="369"/>
      <c r="BB19" s="374"/>
      <c r="BC19" s="375"/>
      <c r="BD19" s="354"/>
      <c r="BE19" s="355"/>
      <c r="BF19" s="355"/>
      <c r="BG19" s="355"/>
      <c r="BH19" s="382"/>
    </row>
    <row r="20" spans="2:60" ht="20.25" customHeight="1" thickBot="1" x14ac:dyDescent="0.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火</v>
      </c>
      <c r="V20" s="140" t="str">
        <f t="shared" ref="V20:AV20" si="0">IF(V19=1,"日",IF(V19=2,"月",IF(V19=3,"火",IF(V19=4,"水",IF(V19=5,"木",IF(V19=6,"金","土"))))))</f>
        <v>水</v>
      </c>
      <c r="W20" s="140" t="str">
        <f t="shared" si="0"/>
        <v>木</v>
      </c>
      <c r="X20" s="140" t="str">
        <f t="shared" si="0"/>
        <v>金</v>
      </c>
      <c r="Y20" s="140" t="str">
        <f t="shared" si="0"/>
        <v>土</v>
      </c>
      <c r="Z20" s="140" t="str">
        <f t="shared" si="0"/>
        <v>日</v>
      </c>
      <c r="AA20" s="141" t="str">
        <f t="shared" si="0"/>
        <v>月</v>
      </c>
      <c r="AB20" s="142" t="str">
        <f>IF(AB19=1,"日",IF(AB19=2,"月",IF(AB19=3,"火",IF(AB19=4,"水",IF(AB19=5,"木",IF(AB19=6,"金","土"))))))</f>
        <v>火</v>
      </c>
      <c r="AC20" s="140" t="str">
        <f t="shared" si="0"/>
        <v>水</v>
      </c>
      <c r="AD20" s="140" t="str">
        <f t="shared" si="0"/>
        <v>木</v>
      </c>
      <c r="AE20" s="140" t="str">
        <f t="shared" si="0"/>
        <v>金</v>
      </c>
      <c r="AF20" s="140" t="str">
        <f t="shared" si="0"/>
        <v>土</v>
      </c>
      <c r="AG20" s="140" t="str">
        <f t="shared" si="0"/>
        <v>日</v>
      </c>
      <c r="AH20" s="141" t="str">
        <f t="shared" si="0"/>
        <v>月</v>
      </c>
      <c r="AI20" s="142" t="str">
        <f>IF(AI19=1,"日",IF(AI19=2,"月",IF(AI19=3,"火",IF(AI19=4,"水",IF(AI19=5,"木",IF(AI19=6,"金","土"))))))</f>
        <v>火</v>
      </c>
      <c r="AJ20" s="140" t="str">
        <f t="shared" si="0"/>
        <v>水</v>
      </c>
      <c r="AK20" s="140" t="str">
        <f t="shared" si="0"/>
        <v>木</v>
      </c>
      <c r="AL20" s="140" t="str">
        <f t="shared" si="0"/>
        <v>金</v>
      </c>
      <c r="AM20" s="140" t="str">
        <f t="shared" si="0"/>
        <v>土</v>
      </c>
      <c r="AN20" s="140" t="str">
        <f t="shared" si="0"/>
        <v>日</v>
      </c>
      <c r="AO20" s="141" t="str">
        <f t="shared" si="0"/>
        <v>月</v>
      </c>
      <c r="AP20" s="142" t="str">
        <f>IF(AP19=1,"日",IF(AP19=2,"月",IF(AP19=3,"火",IF(AP19=4,"水",IF(AP19=5,"木",IF(AP19=6,"金","土"))))))</f>
        <v>火</v>
      </c>
      <c r="AQ20" s="140" t="str">
        <f t="shared" si="0"/>
        <v>水</v>
      </c>
      <c r="AR20" s="140" t="str">
        <f t="shared" si="0"/>
        <v>木</v>
      </c>
      <c r="AS20" s="140" t="str">
        <f t="shared" si="0"/>
        <v>金</v>
      </c>
      <c r="AT20" s="140" t="str">
        <f t="shared" si="0"/>
        <v>土</v>
      </c>
      <c r="AU20" s="140" t="str">
        <f t="shared" si="0"/>
        <v>日</v>
      </c>
      <c r="AV20" s="141" t="str">
        <f t="shared" si="0"/>
        <v>月</v>
      </c>
      <c r="AW20" s="140" t="str">
        <f>IF(AW19=1,"日",IF(AW19=2,"月",IF(AW19=3,"火",IF(AW19=4,"水",IF(AW19=5,"木",IF(AW19=6,"金",IF(AW19=0,"","土")))))))</f>
        <v>火</v>
      </c>
      <c r="AX20" s="140" t="str">
        <f>IF(AX19=1,"日",IF(AX19=2,"月",IF(AX19=3,"火",IF(AX19=4,"水",IF(AX19=5,"木",IF(AX19=6,"金",IF(AX19=0,"","土")))))))</f>
        <v>水</v>
      </c>
      <c r="AY20" s="140" t="str">
        <f>IF(AY19=1,"日",IF(AY19=2,"月",IF(AY19=3,"火",IF(AY19=4,"水",IF(AY19=5,"木",IF(AY19=6,"金",IF(AY19=0,"","土")))))))</f>
        <v/>
      </c>
      <c r="AZ20" s="370"/>
      <c r="BA20" s="371"/>
      <c r="BB20" s="376"/>
      <c r="BC20" s="377"/>
      <c r="BD20" s="357"/>
      <c r="BE20" s="358"/>
      <c r="BF20" s="358"/>
      <c r="BG20" s="358"/>
      <c r="BH20" s="383"/>
    </row>
    <row r="21" spans="2:60" ht="20.25" customHeight="1" x14ac:dyDescent="0.45">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2"/>
      <c r="BA21" s="393"/>
      <c r="BB21" s="394"/>
      <c r="BC21" s="393"/>
      <c r="BD21" s="395"/>
      <c r="BE21" s="396"/>
      <c r="BF21" s="396"/>
      <c r="BG21" s="396"/>
      <c r="BH21" s="397"/>
    </row>
    <row r="22" spans="2:60" ht="20.25" customHeight="1" x14ac:dyDescent="0.45">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5">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5">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5">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5">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5">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5">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5">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5">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5">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5">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5">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5">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5">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5">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5">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5">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5">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5">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5">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5">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5">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5">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5">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5">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5">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5">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5">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5">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5">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5">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5">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5">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5">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5">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5">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5">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5">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5">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5">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5">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5">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5">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5">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5">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5">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5">
      <c r="B69" s="328" t="s">
        <v>222</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5">
      <c r="B70" s="331" t="s">
        <v>223</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5">
      <c r="B71" s="331" t="s">
        <v>224</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5">
      <c r="B72" s="399" t="s">
        <v>225</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5">
      <c r="B73" s="400" t="s">
        <v>226</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sheet="1" insertRows="0" deleteRows="0"/>
  <mergeCells count="218">
    <mergeCell ref="B1:I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8">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55" zoomScaleNormal="55" workbookViewId="0">
      <selection activeCell="H6" sqref="H6 F6 J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8" t="s">
        <v>34</v>
      </c>
      <c r="G4" s="398"/>
      <c r="H4" s="398"/>
      <c r="I4" s="398"/>
      <c r="J4" s="398"/>
      <c r="K4" s="398"/>
      <c r="L4" s="398"/>
      <c r="N4" s="398" t="s">
        <v>65</v>
      </c>
      <c r="O4" s="398"/>
      <c r="P4" s="398"/>
      <c r="R4" s="398" t="s">
        <v>64</v>
      </c>
      <c r="S4" s="398"/>
      <c r="T4" s="398"/>
      <c r="U4" s="398"/>
      <c r="V4" s="398"/>
      <c r="W4" s="398"/>
      <c r="X4" s="398"/>
      <c r="Z4" s="163" t="s">
        <v>74</v>
      </c>
      <c r="AB4" s="398" t="s">
        <v>170</v>
      </c>
    </row>
    <row r="5" spans="2:28" x14ac:dyDescent="0.45">
      <c r="B5" s="144" t="s">
        <v>20</v>
      </c>
      <c r="C5" s="144" t="s">
        <v>4</v>
      </c>
      <c r="F5" s="144" t="s">
        <v>166</v>
      </c>
      <c r="G5" s="144"/>
      <c r="H5" s="144" t="s">
        <v>167</v>
      </c>
      <c r="J5" s="144" t="s">
        <v>35</v>
      </c>
      <c r="L5" s="144" t="s">
        <v>34</v>
      </c>
      <c r="N5" s="144" t="s">
        <v>168</v>
      </c>
      <c r="P5" s="144" t="s">
        <v>169</v>
      </c>
      <c r="R5" s="144" t="s">
        <v>168</v>
      </c>
      <c r="T5" s="144" t="s">
        <v>169</v>
      </c>
      <c r="V5" s="144" t="s">
        <v>35</v>
      </c>
      <c r="X5" s="144" t="s">
        <v>34</v>
      </c>
      <c r="Z5" s="164" t="s">
        <v>75</v>
      </c>
      <c r="AB5" s="398"/>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171</v>
      </c>
      <c r="W41" s="145" t="s">
        <v>2</v>
      </c>
      <c r="X41" s="157" t="str">
        <f>IF(OR(X39="",X40=""),"",X39+X40)</f>
        <v/>
      </c>
      <c r="Z41" s="157" t="str">
        <f>IF(X41="",L41,IF(OR(L41-X41=0,L41-X41&lt;0),"-",L41-X41))</f>
        <v/>
      </c>
      <c r="AB41" s="165" t="s">
        <v>172</v>
      </c>
    </row>
    <row r="42" spans="2:28" x14ac:dyDescent="0.45">
      <c r="B42" s="150"/>
      <c r="C42" s="167" t="s">
        <v>164</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171</v>
      </c>
      <c r="W44" s="145" t="s">
        <v>2</v>
      </c>
      <c r="X44" s="157" t="str">
        <f>IF(OR(X42="",X43=""),"",X42+X43)</f>
        <v/>
      </c>
      <c r="Z44" s="157" t="str">
        <f>IF(X44="",L44,IF(OR(L44-X44=0,L44-X44&lt;0),"-",L44-X44))</f>
        <v/>
      </c>
      <c r="AB44" s="165" t="s">
        <v>173</v>
      </c>
    </row>
    <row r="45" spans="2:28" x14ac:dyDescent="0.45">
      <c r="B45" s="150"/>
      <c r="C45" s="167" t="s">
        <v>165</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171</v>
      </c>
      <c r="W47" s="145" t="s">
        <v>2</v>
      </c>
      <c r="X47" s="157" t="str">
        <f>IF(OR(X45="",X46=""),"",X45+X46)</f>
        <v/>
      </c>
      <c r="Z47" s="157" t="str">
        <f>IF(X47="",L47,IF(OR(L47-X47=0,L47-X47&lt;0),"-",L47-X47))</f>
        <v/>
      </c>
      <c r="AB47" s="165" t="s">
        <v>173</v>
      </c>
    </row>
    <row r="49" spans="3:4" x14ac:dyDescent="0.45">
      <c r="C49" s="146" t="s">
        <v>176</v>
      </c>
      <c r="D49" s="146"/>
    </row>
    <row r="50" spans="3:4" x14ac:dyDescent="0.45">
      <c r="C50" s="146" t="s">
        <v>177</v>
      </c>
      <c r="D50" s="146"/>
    </row>
    <row r="51" spans="3:4" x14ac:dyDescent="0.45">
      <c r="C51" s="146" t="s">
        <v>174</v>
      </c>
      <c r="D51" s="146"/>
    </row>
    <row r="52" spans="3:4" x14ac:dyDescent="0.45">
      <c r="C52" s="146" t="s">
        <v>175</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1"/>
  <sheetViews>
    <sheetView zoomScale="85" zoomScaleNormal="85" workbookViewId="0">
      <selection activeCell="K3" sqref="K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195</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1" t="s">
        <v>142</v>
      </c>
      <c r="G4" s="401"/>
      <c r="H4" s="401"/>
      <c r="I4" s="401"/>
      <c r="J4" s="401"/>
      <c r="K4" s="401"/>
    </row>
    <row r="5" spans="2:11" s="96" customFormat="1" ht="20.25" customHeight="1" x14ac:dyDescent="0.45">
      <c r="B5" s="110"/>
      <c r="C5" s="89" t="s">
        <v>143</v>
      </c>
      <c r="D5" s="89"/>
      <c r="F5" s="401"/>
      <c r="G5" s="401"/>
      <c r="H5" s="401"/>
      <c r="I5" s="401"/>
      <c r="J5" s="401"/>
      <c r="K5" s="401"/>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233</v>
      </c>
      <c r="C10" s="90"/>
      <c r="D10" s="89"/>
    </row>
    <row r="11" spans="2:11" s="91" customFormat="1" ht="20.25" customHeight="1" x14ac:dyDescent="0.45">
      <c r="B11" s="89"/>
      <c r="C11" s="90"/>
      <c r="D11" s="89"/>
    </row>
    <row r="12" spans="2:11" s="91" customFormat="1" ht="20.25" customHeight="1" x14ac:dyDescent="0.45">
      <c r="B12" s="89" t="s">
        <v>234</v>
      </c>
      <c r="C12" s="90"/>
      <c r="D12" s="89"/>
    </row>
    <row r="13" spans="2:11" s="91" customFormat="1" ht="20.25" customHeight="1" x14ac:dyDescent="0.45">
      <c r="B13" s="89" t="s">
        <v>227</v>
      </c>
      <c r="C13" s="90"/>
      <c r="D13" s="89"/>
    </row>
    <row r="14" spans="2:11" s="91" customFormat="1" ht="20.25" customHeight="1" x14ac:dyDescent="0.45">
      <c r="B14" s="89" t="s">
        <v>228</v>
      </c>
      <c r="C14" s="90"/>
      <c r="D14" s="89"/>
    </row>
    <row r="15" spans="2:11" s="91" customFormat="1" ht="20.25" customHeight="1" x14ac:dyDescent="0.45">
      <c r="B15" s="89"/>
      <c r="C15" s="90"/>
      <c r="D15" s="89"/>
    </row>
    <row r="16" spans="2:11" s="91" customFormat="1" ht="20.25" customHeight="1" x14ac:dyDescent="0.45">
      <c r="B16" s="89" t="s">
        <v>235</v>
      </c>
      <c r="C16" s="90"/>
      <c r="D16" s="89"/>
    </row>
    <row r="17" spans="2:25" s="91" customFormat="1" ht="20.25" customHeight="1" x14ac:dyDescent="0.45">
      <c r="B17" s="89" t="s">
        <v>199</v>
      </c>
      <c r="C17" s="90"/>
      <c r="D17" s="89"/>
    </row>
    <row r="18" spans="2:25" s="91" customFormat="1" ht="20.25" customHeight="1" x14ac:dyDescent="0.45">
      <c r="B18" s="89"/>
      <c r="C18" s="90"/>
      <c r="D18" s="89"/>
    </row>
    <row r="19" spans="2:25" s="91" customFormat="1" ht="20.25" customHeight="1" x14ac:dyDescent="0.45">
      <c r="B19" s="89" t="s">
        <v>236</v>
      </c>
      <c r="C19" s="90"/>
      <c r="D19" s="89"/>
    </row>
    <row r="20" spans="2:25" s="91" customFormat="1" ht="20.25" customHeight="1" x14ac:dyDescent="0.45">
      <c r="B20" s="89"/>
      <c r="C20" s="90"/>
      <c r="D20" s="89"/>
    </row>
    <row r="21" spans="2:25" s="91" customFormat="1" ht="17.25" customHeight="1" x14ac:dyDescent="0.45">
      <c r="B21" s="89" t="s">
        <v>237</v>
      </c>
      <c r="C21" s="89"/>
      <c r="D21" s="89"/>
    </row>
    <row r="22" spans="2:25" s="91" customFormat="1" ht="17.25" customHeight="1" x14ac:dyDescent="0.45">
      <c r="B22" s="89" t="s">
        <v>109</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76</v>
      </c>
    </row>
    <row r="26" spans="2:25" s="91" customFormat="1" ht="17.25" customHeight="1" x14ac:dyDescent="0.45">
      <c r="B26" s="89"/>
      <c r="C26" s="65">
        <v>2</v>
      </c>
      <c r="D26" s="95" t="s">
        <v>85</v>
      </c>
    </row>
    <row r="27" spans="2:25" s="91" customFormat="1" ht="17.25" customHeight="1" x14ac:dyDescent="0.45">
      <c r="B27" s="89"/>
      <c r="C27" s="65">
        <v>3</v>
      </c>
      <c r="D27" s="95" t="s">
        <v>82</v>
      </c>
    </row>
    <row r="28" spans="2:25" s="91" customFormat="1" ht="17.25" customHeight="1" x14ac:dyDescent="0.45">
      <c r="B28" s="89"/>
      <c r="C28" s="92"/>
      <c r="D28" s="94"/>
    </row>
    <row r="29" spans="2:25" s="91" customFormat="1" ht="17.25" customHeight="1" x14ac:dyDescent="0.45">
      <c r="B29" s="89" t="s">
        <v>238</v>
      </c>
      <c r="C29" s="89"/>
      <c r="D29" s="89"/>
      <c r="E29" s="96"/>
      <c r="F29" s="96"/>
    </row>
    <row r="30" spans="2:25" s="91" customFormat="1" ht="17.25" customHeight="1" x14ac:dyDescent="0.45">
      <c r="B30" s="89" t="s">
        <v>110</v>
      </c>
      <c r="C30" s="89"/>
      <c r="D30" s="89"/>
      <c r="E30" s="96"/>
      <c r="F30" s="96"/>
    </row>
    <row r="31" spans="2:25" s="91" customFormat="1" ht="17.25" customHeight="1" x14ac:dyDescent="0.45">
      <c r="B31" s="89"/>
      <c r="C31" s="89"/>
      <c r="D31" s="89"/>
      <c r="E31" s="96"/>
      <c r="F31" s="96"/>
      <c r="G31" s="97"/>
      <c r="H31" s="97"/>
      <c r="J31" s="97"/>
      <c r="K31" s="97"/>
      <c r="L31" s="97"/>
      <c r="M31" s="97"/>
      <c r="N31" s="97"/>
      <c r="O31" s="97"/>
      <c r="R31" s="97"/>
      <c r="S31" s="97"/>
      <c r="T31" s="97"/>
      <c r="W31" s="97"/>
      <c r="X31" s="97"/>
      <c r="Y31" s="97"/>
    </row>
    <row r="32" spans="2:25" s="91" customFormat="1" ht="17.25" customHeight="1" x14ac:dyDescent="0.45">
      <c r="B32" s="89"/>
      <c r="C32" s="65" t="s">
        <v>4</v>
      </c>
      <c r="D32" s="65" t="s">
        <v>5</v>
      </c>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6</v>
      </c>
      <c r="D33" s="95" t="s">
        <v>111</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7</v>
      </c>
      <c r="D34" s="95" t="s">
        <v>112</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8</v>
      </c>
      <c r="D35" s="95" t="s">
        <v>113</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9</v>
      </c>
      <c r="D36" s="95" t="s">
        <v>137</v>
      </c>
      <c r="E36" s="96"/>
      <c r="F36" s="96"/>
      <c r="G36" s="97"/>
      <c r="H36" s="97"/>
      <c r="J36" s="97"/>
      <c r="K36" s="97"/>
      <c r="L36" s="97"/>
      <c r="M36" s="97"/>
      <c r="N36" s="97"/>
      <c r="O36" s="97"/>
      <c r="R36" s="97"/>
      <c r="S36" s="97"/>
      <c r="T36" s="97"/>
      <c r="W36" s="97"/>
      <c r="X36" s="97"/>
      <c r="Y36" s="97"/>
    </row>
    <row r="37" spans="2:51" s="91" customFormat="1" ht="17.25" customHeight="1" x14ac:dyDescent="0.45">
      <c r="B37" s="89"/>
      <c r="C37" s="89"/>
      <c r="D37" s="89"/>
      <c r="E37" s="96"/>
      <c r="F37" s="96"/>
      <c r="G37" s="97"/>
      <c r="H37" s="97"/>
      <c r="J37" s="97"/>
      <c r="K37" s="97"/>
      <c r="L37" s="97"/>
      <c r="M37" s="97"/>
      <c r="N37" s="97"/>
      <c r="O37" s="97"/>
      <c r="R37" s="97"/>
      <c r="S37" s="97"/>
      <c r="T37" s="97"/>
      <c r="W37" s="97"/>
      <c r="X37" s="97"/>
      <c r="Y37" s="97"/>
    </row>
    <row r="38" spans="2:51" s="91" customFormat="1" ht="17.25" customHeight="1" x14ac:dyDescent="0.45">
      <c r="B38" s="89"/>
      <c r="C38" s="98" t="s">
        <v>10</v>
      </c>
      <c r="D38" s="89"/>
      <c r="E38" s="96"/>
      <c r="F38" s="96"/>
      <c r="G38" s="97"/>
      <c r="H38" s="97"/>
      <c r="J38" s="97"/>
      <c r="K38" s="97"/>
      <c r="L38" s="97"/>
      <c r="M38" s="97"/>
      <c r="N38" s="97"/>
      <c r="O38" s="97"/>
      <c r="R38" s="97"/>
      <c r="S38" s="97"/>
      <c r="T38" s="97"/>
      <c r="W38" s="97"/>
      <c r="X38" s="97"/>
      <c r="Y38" s="97"/>
    </row>
    <row r="39" spans="2:51" s="91" customFormat="1" ht="17.25" customHeight="1" x14ac:dyDescent="0.45">
      <c r="B39" s="96"/>
      <c r="C39" s="89" t="s">
        <v>114</v>
      </c>
      <c r="D39" s="96"/>
      <c r="E39" s="96"/>
      <c r="F39" s="98"/>
      <c r="G39" s="97"/>
      <c r="H39" s="97"/>
      <c r="J39" s="97"/>
      <c r="K39" s="97"/>
      <c r="L39" s="97"/>
      <c r="M39" s="97"/>
      <c r="N39" s="97"/>
      <c r="O39" s="97"/>
      <c r="R39" s="97"/>
      <c r="S39" s="97"/>
      <c r="T39" s="97"/>
      <c r="W39" s="97"/>
      <c r="X39" s="97"/>
      <c r="Y39" s="97"/>
    </row>
    <row r="40" spans="2:51" s="91" customFormat="1" ht="17.25" customHeight="1" x14ac:dyDescent="0.45">
      <c r="B40" s="96"/>
      <c r="C40" s="89" t="s">
        <v>138</v>
      </c>
      <c r="D40" s="96"/>
      <c r="E40" s="96"/>
      <c r="F40" s="89"/>
      <c r="G40" s="97"/>
      <c r="H40" s="97"/>
      <c r="J40" s="97"/>
      <c r="K40" s="97"/>
      <c r="L40" s="97"/>
      <c r="M40" s="97"/>
      <c r="N40" s="97"/>
      <c r="O40" s="97"/>
      <c r="R40" s="97"/>
      <c r="S40" s="97"/>
      <c r="T40" s="97"/>
      <c r="W40" s="97"/>
      <c r="X40" s="97"/>
      <c r="Y40" s="97"/>
    </row>
    <row r="41" spans="2:51" s="91" customFormat="1" ht="17.25" customHeight="1" x14ac:dyDescent="0.45">
      <c r="B41" s="89"/>
      <c r="C41" s="89"/>
      <c r="D41" s="89"/>
      <c r="E41" s="98"/>
      <c r="F41" s="97"/>
      <c r="G41" s="97"/>
      <c r="H41" s="97"/>
      <c r="J41" s="97"/>
      <c r="K41" s="97"/>
      <c r="L41" s="97"/>
      <c r="M41" s="97"/>
      <c r="N41" s="97"/>
      <c r="O41" s="97"/>
      <c r="R41" s="97"/>
      <c r="S41" s="97"/>
      <c r="T41" s="97"/>
      <c r="W41" s="97"/>
      <c r="X41" s="97"/>
      <c r="Y41" s="97"/>
    </row>
    <row r="42" spans="2:51" s="91" customFormat="1" ht="17.25" customHeight="1" x14ac:dyDescent="0.45">
      <c r="B42" s="89" t="s">
        <v>239</v>
      </c>
      <c r="C42" s="89"/>
      <c r="D42" s="89"/>
    </row>
    <row r="43" spans="2:51" s="91" customFormat="1" ht="17.25" customHeight="1" x14ac:dyDescent="0.45">
      <c r="B43" s="89" t="s">
        <v>115</v>
      </c>
      <c r="C43" s="89"/>
      <c r="D43" s="89"/>
      <c r="AH43" s="64"/>
      <c r="AI43" s="64"/>
      <c r="AJ43" s="64"/>
      <c r="AK43" s="64"/>
      <c r="AL43" s="64"/>
      <c r="AM43" s="64"/>
      <c r="AN43" s="64"/>
      <c r="AO43" s="64"/>
      <c r="AP43" s="64"/>
      <c r="AQ43" s="64"/>
      <c r="AR43" s="64"/>
      <c r="AS43" s="64"/>
    </row>
    <row r="44" spans="2:51" s="91" customFormat="1" ht="17.25" customHeight="1" x14ac:dyDescent="0.45">
      <c r="B44" s="99" t="s">
        <v>118</v>
      </c>
      <c r="C44" s="96"/>
      <c r="D44" s="96"/>
      <c r="E44" s="100"/>
      <c r="F44" s="100"/>
      <c r="G44" s="100"/>
      <c r="H44" s="100"/>
      <c r="I44" s="100"/>
      <c r="J44" s="100"/>
      <c r="K44" s="100"/>
      <c r="L44" s="100"/>
      <c r="M44" s="100"/>
      <c r="N44" s="100"/>
      <c r="O44" s="101"/>
      <c r="P44" s="101"/>
      <c r="Q44" s="100"/>
      <c r="R44" s="101"/>
      <c r="S44" s="100"/>
      <c r="T44" s="100"/>
      <c r="U44" s="101"/>
      <c r="V44" s="64"/>
      <c r="W44" s="64"/>
      <c r="X44" s="64"/>
      <c r="Y44" s="100"/>
      <c r="Z44" s="100"/>
      <c r="AA44" s="100"/>
      <c r="AB44" s="100"/>
      <c r="AC44" s="64"/>
      <c r="AD44" s="100"/>
      <c r="AE44" s="101"/>
      <c r="AF44" s="101"/>
      <c r="AG44" s="101"/>
      <c r="AH44" s="101"/>
      <c r="AI44" s="102"/>
      <c r="AJ44" s="101"/>
      <c r="AK44" s="101"/>
      <c r="AL44" s="101"/>
      <c r="AM44" s="101"/>
      <c r="AN44" s="101"/>
      <c r="AO44" s="101"/>
      <c r="AP44" s="101"/>
      <c r="AQ44" s="101"/>
      <c r="AR44" s="101"/>
      <c r="AS44" s="101"/>
      <c r="AT44" s="101"/>
      <c r="AU44" s="101"/>
      <c r="AV44" s="101"/>
      <c r="AW44" s="101"/>
      <c r="AX44" s="101"/>
      <c r="AY44" s="102"/>
    </row>
    <row r="45" spans="2:51" s="91" customFormat="1" ht="17.25" customHeight="1" x14ac:dyDescent="0.45">
      <c r="F45" s="64"/>
    </row>
    <row r="46" spans="2:51" s="91" customFormat="1" ht="17.25" customHeight="1" x14ac:dyDescent="0.45">
      <c r="B46" s="89" t="s">
        <v>240</v>
      </c>
      <c r="C46" s="89"/>
    </row>
    <row r="47" spans="2:51" s="91" customFormat="1" ht="17.25" customHeight="1" x14ac:dyDescent="0.45">
      <c r="B47" s="89"/>
      <c r="C47" s="89"/>
    </row>
    <row r="48" spans="2:51" s="91" customFormat="1" ht="17.25" customHeight="1" x14ac:dyDescent="0.45">
      <c r="B48" s="89" t="s">
        <v>249</v>
      </c>
      <c r="C48" s="89"/>
    </row>
    <row r="49" spans="2:54" s="91" customFormat="1" ht="17.25" customHeight="1" x14ac:dyDescent="0.45">
      <c r="B49" s="89"/>
      <c r="C49" s="89"/>
    </row>
    <row r="50" spans="2:54" s="91" customFormat="1" ht="17.25" customHeight="1" x14ac:dyDescent="0.45">
      <c r="B50" s="89" t="s">
        <v>241</v>
      </c>
      <c r="C50" s="89"/>
    </row>
    <row r="51" spans="2:54" s="91" customFormat="1" ht="17.25" customHeight="1" x14ac:dyDescent="0.45">
      <c r="B51" s="89" t="s">
        <v>116</v>
      </c>
      <c r="C51" s="89"/>
    </row>
    <row r="52" spans="2:54" s="91" customFormat="1" ht="17.25" customHeight="1" x14ac:dyDescent="0.45">
      <c r="B52" s="89"/>
      <c r="C52" s="89"/>
    </row>
    <row r="53" spans="2:54" s="91" customFormat="1" ht="17.25" customHeight="1" x14ac:dyDescent="0.45">
      <c r="B53" s="89" t="s">
        <v>242</v>
      </c>
      <c r="C53" s="89"/>
      <c r="D53" s="89"/>
    </row>
    <row r="54" spans="2:54" s="91" customFormat="1" ht="17.25" customHeight="1" x14ac:dyDescent="0.45">
      <c r="B54" s="89"/>
      <c r="C54" s="89"/>
      <c r="D54" s="89"/>
    </row>
    <row r="55" spans="2:54" s="91" customFormat="1" ht="17.25" customHeight="1" x14ac:dyDescent="0.45">
      <c r="B55" s="96" t="s">
        <v>243</v>
      </c>
      <c r="C55" s="96"/>
      <c r="D55" s="89"/>
    </row>
    <row r="56" spans="2:54" s="91" customFormat="1" ht="17.25" customHeight="1" x14ac:dyDescent="0.45">
      <c r="B56" s="96" t="s">
        <v>117</v>
      </c>
      <c r="C56" s="96"/>
      <c r="D56" s="89"/>
    </row>
    <row r="57" spans="2:54" s="91" customFormat="1" ht="17.25" customHeight="1" x14ac:dyDescent="0.45">
      <c r="B57" s="96" t="s">
        <v>187</v>
      </c>
    </row>
    <row r="58" spans="2:54" s="91" customFormat="1" ht="17.25" customHeight="1" x14ac:dyDescent="0.45">
      <c r="B58" s="96"/>
    </row>
    <row r="59" spans="2:54" s="91" customFormat="1" ht="17.25" customHeight="1" x14ac:dyDescent="0.45">
      <c r="B59" s="91" t="s">
        <v>244</v>
      </c>
      <c r="E59" s="103"/>
      <c r="F59" s="103"/>
      <c r="G59" s="103"/>
      <c r="H59" s="103"/>
      <c r="I59" s="103"/>
      <c r="J59" s="103"/>
      <c r="K59" s="103"/>
      <c r="L59" s="108"/>
      <c r="M59" s="96" t="s">
        <v>119</v>
      </c>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row>
    <row r="60" spans="2:54" s="91" customFormat="1" ht="17.25" customHeight="1" x14ac:dyDescent="0.45">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row>
    <row r="61" spans="2:54" s="91" customFormat="1" ht="17.25" customHeight="1" x14ac:dyDescent="0.45">
      <c r="B61" s="91" t="s">
        <v>245</v>
      </c>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row>
    <row r="63" spans="2:54" s="91" customFormat="1" ht="17.25" customHeight="1" x14ac:dyDescent="0.45">
      <c r="B63" s="91" t="s">
        <v>246</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2">
      <c r="B65" s="91" t="s">
        <v>247</v>
      </c>
      <c r="BL65" s="104"/>
      <c r="BM65" s="105"/>
      <c r="BN65" s="104"/>
      <c r="BO65" s="104"/>
      <c r="BP65" s="104"/>
      <c r="BQ65" s="106"/>
      <c r="BR65" s="107"/>
      <c r="BS65" s="107"/>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ht="17.25" customHeight="1" x14ac:dyDescent="0.45">
      <c r="B67" s="91" t="s">
        <v>248</v>
      </c>
    </row>
    <row r="68" spans="2:71" ht="18.75" customHeight="1" x14ac:dyDescent="0.45"/>
    <row r="69" spans="2:71" ht="18.75" customHeight="1" x14ac:dyDescent="0.45"/>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zoomScale="55" zoomScaleNormal="55"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188</v>
      </c>
      <c r="D4" s="189"/>
    </row>
    <row r="5" spans="2:12" x14ac:dyDescent="0.45">
      <c r="B5" s="192">
        <v>2</v>
      </c>
      <c r="C5" s="193" t="s">
        <v>189</v>
      </c>
    </row>
    <row r="6" spans="2:12" x14ac:dyDescent="0.45">
      <c r="B6" s="192">
        <v>3</v>
      </c>
      <c r="C6" s="193" t="s">
        <v>190</v>
      </c>
      <c r="D6" s="189"/>
    </row>
    <row r="7" spans="2:12" x14ac:dyDescent="0.45">
      <c r="B7" s="192">
        <v>4</v>
      </c>
      <c r="C7" s="193" t="s">
        <v>191</v>
      </c>
      <c r="D7" s="189"/>
    </row>
    <row r="8" spans="2:12" x14ac:dyDescent="0.45">
      <c r="B8" s="192">
        <v>5</v>
      </c>
      <c r="C8" s="193" t="s">
        <v>229</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2"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3"/>
      <c r="C16" s="202" t="s">
        <v>81</v>
      </c>
      <c r="D16" s="200" t="s">
        <v>80</v>
      </c>
      <c r="E16" s="200" t="s">
        <v>192</v>
      </c>
      <c r="F16" s="200" t="s">
        <v>81</v>
      </c>
      <c r="G16" s="200" t="s">
        <v>81</v>
      </c>
      <c r="H16" s="200" t="s">
        <v>81</v>
      </c>
      <c r="I16" s="200" t="s">
        <v>81</v>
      </c>
      <c r="J16" s="200" t="s">
        <v>81</v>
      </c>
      <c r="K16" s="200" t="s">
        <v>81</v>
      </c>
      <c r="L16" s="201" t="s">
        <v>81</v>
      </c>
    </row>
    <row r="17" spans="2:12" x14ac:dyDescent="0.45">
      <c r="B17" s="403"/>
      <c r="C17" s="202" t="s">
        <v>81</v>
      </c>
      <c r="D17" s="200" t="s">
        <v>19</v>
      </c>
      <c r="E17" s="200" t="s">
        <v>193</v>
      </c>
      <c r="F17" s="200" t="s">
        <v>81</v>
      </c>
      <c r="G17" s="200" t="s">
        <v>81</v>
      </c>
      <c r="H17" s="200" t="s">
        <v>81</v>
      </c>
      <c r="I17" s="200" t="s">
        <v>81</v>
      </c>
      <c r="J17" s="200" t="s">
        <v>81</v>
      </c>
      <c r="K17" s="200" t="s">
        <v>81</v>
      </c>
      <c r="L17" s="201" t="s">
        <v>81</v>
      </c>
    </row>
    <row r="18" spans="2:12" x14ac:dyDescent="0.45">
      <c r="B18" s="403"/>
      <c r="C18" s="202" t="s">
        <v>81</v>
      </c>
      <c r="D18" s="200" t="s">
        <v>106</v>
      </c>
      <c r="E18" s="200" t="s">
        <v>106</v>
      </c>
      <c r="F18" s="200" t="s">
        <v>81</v>
      </c>
      <c r="G18" s="200" t="s">
        <v>81</v>
      </c>
      <c r="H18" s="200" t="s">
        <v>81</v>
      </c>
      <c r="I18" s="200" t="s">
        <v>81</v>
      </c>
      <c r="J18" s="200" t="s">
        <v>81</v>
      </c>
      <c r="K18" s="200" t="s">
        <v>81</v>
      </c>
      <c r="L18" s="201" t="s">
        <v>81</v>
      </c>
    </row>
    <row r="19" spans="2:12" x14ac:dyDescent="0.45">
      <c r="B19" s="403"/>
      <c r="C19" s="202" t="s">
        <v>148</v>
      </c>
      <c r="D19" s="200" t="s">
        <v>81</v>
      </c>
      <c r="E19" s="200" t="s">
        <v>81</v>
      </c>
      <c r="F19" s="200" t="s">
        <v>81</v>
      </c>
      <c r="G19" s="200" t="s">
        <v>81</v>
      </c>
      <c r="H19" s="200" t="s">
        <v>81</v>
      </c>
      <c r="I19" s="200" t="s">
        <v>81</v>
      </c>
      <c r="J19" s="200" t="s">
        <v>81</v>
      </c>
      <c r="K19" s="200" t="s">
        <v>81</v>
      </c>
      <c r="L19" s="201" t="s">
        <v>81</v>
      </c>
    </row>
    <row r="20" spans="2:12" x14ac:dyDescent="0.45">
      <c r="B20" s="403"/>
      <c r="C20" s="202" t="s">
        <v>148</v>
      </c>
      <c r="D20" s="200" t="s">
        <v>81</v>
      </c>
      <c r="E20" s="200" t="s">
        <v>81</v>
      </c>
      <c r="F20" s="200" t="s">
        <v>81</v>
      </c>
      <c r="G20" s="200" t="s">
        <v>81</v>
      </c>
      <c r="H20" s="200" t="s">
        <v>81</v>
      </c>
      <c r="I20" s="200" t="s">
        <v>81</v>
      </c>
      <c r="J20" s="200" t="s">
        <v>81</v>
      </c>
      <c r="K20" s="200" t="s">
        <v>81</v>
      </c>
      <c r="L20" s="201" t="s">
        <v>81</v>
      </c>
    </row>
    <row r="21" spans="2:12" x14ac:dyDescent="0.45">
      <c r="B21" s="403"/>
      <c r="C21" s="202" t="s">
        <v>148</v>
      </c>
      <c r="D21" s="200" t="s">
        <v>81</v>
      </c>
      <c r="E21" s="200" t="s">
        <v>81</v>
      </c>
      <c r="F21" s="200" t="s">
        <v>81</v>
      </c>
      <c r="G21" s="200" t="s">
        <v>81</v>
      </c>
      <c r="H21" s="200" t="s">
        <v>81</v>
      </c>
      <c r="I21" s="200" t="s">
        <v>81</v>
      </c>
      <c r="J21" s="200" t="s">
        <v>81</v>
      </c>
      <c r="K21" s="200" t="s">
        <v>81</v>
      </c>
      <c r="L21" s="201" t="s">
        <v>81</v>
      </c>
    </row>
    <row r="22" spans="2:12" x14ac:dyDescent="0.45">
      <c r="B22" s="403"/>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4"/>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194</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さいたま市</cp:lastModifiedBy>
  <cp:lastPrinted>2021-02-24T10:20:04Z</cp:lastPrinted>
  <dcterms:created xsi:type="dcterms:W3CDTF">2020-01-28T01:12:50Z</dcterms:created>
  <dcterms:modified xsi:type="dcterms:W3CDTF">2025-08-29T06:18:41Z</dcterms:modified>
</cp:coreProperties>
</file>