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safi001\0014300福祉局\0014305生活福祉部\0014325国保年金課\R6年度\11_国保事業係\301_当初賦課関係\40_保険税試算ツール(ホームページ用）\令和7年度\"/>
    </mc:Choice>
  </mc:AlternateContent>
  <workbookProtection workbookAlgorithmName="SHA-512" workbookHashValue="NIC6g6SFd0ehCv8ImQQc+az+8so7o9U+CuJ+/Mi7okHN65/qzmMb0IT+HIiuqv1OI6CRgxvjYoLK7MhBmh1F4A==" workbookSaltValue="C+/sa6gGtLRB443Eb0O15g==" workbookSpinCount="100000" lockStructure="1"/>
  <bookViews>
    <workbookView xWindow="0" yWindow="0" windowWidth="19596" windowHeight="5460"/>
  </bookViews>
  <sheets>
    <sheet name="令和7年度　国民健康保険税計算シート" sheetId="4"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N19" i="4" l="1"/>
  <c r="BN20" i="4"/>
  <c r="BN21" i="4"/>
  <c r="BN22" i="4"/>
  <c r="BN23" i="4"/>
  <c r="BN24" i="4"/>
  <c r="BN25" i="4"/>
  <c r="BN18" i="4"/>
  <c r="BO18" i="4" l="1"/>
  <c r="BY21" i="4" l="1"/>
  <c r="BY22" i="4"/>
  <c r="BY23" i="4"/>
  <c r="BY24" i="4"/>
  <c r="BY25" i="4"/>
  <c r="BZ18" i="4"/>
  <c r="BX19" i="4"/>
  <c r="BX20" i="4"/>
  <c r="BX21" i="4"/>
  <c r="BX22" i="4"/>
  <c r="BX23" i="4"/>
  <c r="BX24" i="4"/>
  <c r="BX25" i="4"/>
  <c r="BX18" i="4"/>
  <c r="BW22" i="4"/>
  <c r="BW23" i="4"/>
  <c r="BW24" i="4"/>
  <c r="BW25" i="4"/>
  <c r="BV19" i="4"/>
  <c r="BV20" i="4"/>
  <c r="BV21" i="4"/>
  <c r="BV22" i="4"/>
  <c r="BV23" i="4"/>
  <c r="BV24" i="4"/>
  <c r="BV25" i="4"/>
  <c r="BV18" i="4"/>
  <c r="BK19" i="4"/>
  <c r="BK20" i="4"/>
  <c r="BK21" i="4"/>
  <c r="BK22" i="4"/>
  <c r="BK23" i="4"/>
  <c r="BK24" i="4"/>
  <c r="BK25" i="4"/>
  <c r="BK18" i="4"/>
  <c r="BL19" i="4"/>
  <c r="BL20" i="4"/>
  <c r="BL21" i="4"/>
  <c r="BL22" i="4"/>
  <c r="BL23" i="4"/>
  <c r="BL24" i="4"/>
  <c r="BL25" i="4"/>
  <c r="BL18" i="4"/>
  <c r="BU22" i="4" l="1"/>
  <c r="BU23" i="4"/>
  <c r="BU24" i="4"/>
  <c r="BU25" i="4"/>
  <c r="BM18" i="4"/>
  <c r="BZ19" i="4" l="1"/>
  <c r="BZ20" i="4"/>
  <c r="BZ21" i="4"/>
  <c r="BZ22" i="4"/>
  <c r="BZ23" i="4"/>
  <c r="BZ24" i="4"/>
  <c r="BZ25" i="4"/>
  <c r="CH15" i="4"/>
  <c r="BO19" i="4" l="1"/>
  <c r="BO20" i="4"/>
  <c r="BO21" i="4"/>
  <c r="BO22" i="4"/>
  <c r="BO23" i="4"/>
  <c r="BO24" i="4"/>
  <c r="BO25" i="4"/>
  <c r="BO29" i="4" l="1"/>
  <c r="BL39" i="4" s="1"/>
  <c r="BM39" i="4" l="1"/>
  <c r="CH17" i="4"/>
  <c r="CH32" i="4"/>
  <c r="CO41" i="4" l="1"/>
  <c r="CO40" i="4"/>
  <c r="CO39" i="4"/>
  <c r="CN41" i="4"/>
  <c r="CN40" i="4"/>
  <c r="CN39" i="4"/>
  <c r="CM41" i="4"/>
  <c r="CM40" i="4"/>
  <c r="CM39" i="4"/>
  <c r="CL41" i="4"/>
  <c r="CL40" i="4"/>
  <c r="CL39" i="4"/>
  <c r="CK41" i="4"/>
  <c r="CK40" i="4"/>
  <c r="CK39" i="4"/>
  <c r="CJ41" i="4"/>
  <c r="CJ40" i="4"/>
  <c r="CJ39" i="4"/>
  <c r="CI41" i="4"/>
  <c r="CI40" i="4"/>
  <c r="CI39" i="4"/>
  <c r="CH41" i="4"/>
  <c r="CH40" i="4"/>
  <c r="CH39" i="4"/>
  <c r="CO34" i="4"/>
  <c r="CO33" i="4"/>
  <c r="CO32" i="4"/>
  <c r="CN34" i="4"/>
  <c r="CN33" i="4"/>
  <c r="CN32" i="4"/>
  <c r="CM34" i="4"/>
  <c r="CM33" i="4"/>
  <c r="CM32" i="4"/>
  <c r="CL34" i="4"/>
  <c r="CL33" i="4"/>
  <c r="CL32" i="4"/>
  <c r="CK34" i="4"/>
  <c r="CK33" i="4"/>
  <c r="CK32" i="4"/>
  <c r="CJ34" i="4"/>
  <c r="CJ33" i="4"/>
  <c r="CJ32" i="4"/>
  <c r="CI34" i="4"/>
  <c r="CI33" i="4"/>
  <c r="CI32" i="4"/>
  <c r="CH34" i="4"/>
  <c r="CH33" i="4"/>
  <c r="CO24" i="4"/>
  <c r="CO23" i="4"/>
  <c r="CO22" i="4"/>
  <c r="CO21" i="4"/>
  <c r="CN24" i="4"/>
  <c r="CN23" i="4"/>
  <c r="CN22" i="4"/>
  <c r="CN21" i="4"/>
  <c r="CM24" i="4"/>
  <c r="CM23" i="4"/>
  <c r="CM22" i="4"/>
  <c r="CM21" i="4"/>
  <c r="CL24" i="4"/>
  <c r="CL23" i="4"/>
  <c r="CL22" i="4"/>
  <c r="CL21" i="4"/>
  <c r="CK24" i="4"/>
  <c r="CK23" i="4"/>
  <c r="CK22" i="4"/>
  <c r="CK21" i="4"/>
  <c r="CJ24" i="4"/>
  <c r="CJ23" i="4"/>
  <c r="CJ22" i="4"/>
  <c r="CJ21" i="4"/>
  <c r="CI24" i="4"/>
  <c r="CI23" i="4"/>
  <c r="CI22" i="4"/>
  <c r="CI21" i="4"/>
  <c r="CH24" i="4"/>
  <c r="CH23" i="4"/>
  <c r="CH22" i="4"/>
  <c r="CH21" i="4"/>
  <c r="CJ38" i="4" l="1"/>
  <c r="CH38" i="4"/>
  <c r="CH31" i="4"/>
  <c r="BH18" i="4" s="1"/>
  <c r="CA18" i="4" s="1"/>
  <c r="CH42" i="4"/>
  <c r="CH35" i="4"/>
  <c r="CO20" i="4"/>
  <c r="CO19" i="4"/>
  <c r="CO18" i="4"/>
  <c r="CO17" i="4"/>
  <c r="CO15" i="4"/>
  <c r="CN20" i="4"/>
  <c r="CN19" i="4"/>
  <c r="CN18" i="4"/>
  <c r="CN17" i="4"/>
  <c r="CN15" i="4"/>
  <c r="CM20" i="4"/>
  <c r="CM19" i="4"/>
  <c r="CM18" i="4"/>
  <c r="CM17" i="4"/>
  <c r="CM15" i="4"/>
  <c r="CL20" i="4"/>
  <c r="CL19" i="4"/>
  <c r="CL18" i="4"/>
  <c r="CL17" i="4"/>
  <c r="CL15" i="4"/>
  <c r="CK20" i="4"/>
  <c r="CK19" i="4"/>
  <c r="CK18" i="4"/>
  <c r="CK17" i="4"/>
  <c r="CK15" i="4"/>
  <c r="CJ20" i="4"/>
  <c r="CJ19" i="4"/>
  <c r="CJ18" i="4"/>
  <c r="CJ17" i="4"/>
  <c r="CJ15" i="4"/>
  <c r="CI20" i="4"/>
  <c r="CI19" i="4"/>
  <c r="CI18" i="4"/>
  <c r="CI17" i="4"/>
  <c r="CI15" i="4"/>
  <c r="CI31" i="4" l="1"/>
  <c r="CI38" i="4"/>
  <c r="BH19" i="4" s="1"/>
  <c r="CA19" i="4" s="1"/>
  <c r="CJ31" i="4"/>
  <c r="BH20" i="4" s="1"/>
  <c r="CA20" i="4" s="1"/>
  <c r="CI35" i="4"/>
  <c r="CI42" i="4"/>
  <c r="CJ42" i="4"/>
  <c r="CJ35" i="4"/>
  <c r="CK42" i="4" l="1"/>
  <c r="CK38" i="4"/>
  <c r="BH21" i="4" s="1"/>
  <c r="CA21" i="4" s="1"/>
  <c r="CK31" i="4"/>
  <c r="CK35" i="4"/>
  <c r="CL35" i="4" l="1"/>
  <c r="CM38" i="4"/>
  <c r="BH23" i="4" s="1"/>
  <c r="CA23" i="4" s="1"/>
  <c r="CM31" i="4"/>
  <c r="CL42" i="4"/>
  <c r="CL38" i="4"/>
  <c r="CL31" i="4"/>
  <c r="BH22" i="4" s="1"/>
  <c r="CA22" i="4" s="1"/>
  <c r="CM35" i="4"/>
  <c r="CM42" i="4"/>
  <c r="CN38" i="4" l="1"/>
  <c r="BH24" i="4" s="1"/>
  <c r="CA24" i="4" s="1"/>
  <c r="CN31" i="4"/>
  <c r="CN42" i="4"/>
  <c r="CN35" i="4"/>
  <c r="CO38" i="4" l="1"/>
  <c r="BH25" i="4" s="1"/>
  <c r="CA25" i="4" s="1"/>
  <c r="CO31" i="4"/>
  <c r="CO35" i="4"/>
  <c r="CO42" i="4"/>
  <c r="CI16" i="4" l="1"/>
  <c r="BP19" i="4" s="1"/>
  <c r="CI25" i="4"/>
  <c r="CJ25" i="4" l="1"/>
  <c r="CJ16" i="4"/>
  <c r="CH25" i="4"/>
  <c r="CH16" i="4"/>
  <c r="CH20" i="4"/>
  <c r="CH19" i="4"/>
  <c r="CH18" i="4"/>
  <c r="BP18" i="4"/>
  <c r="BP20" i="4" l="1"/>
  <c r="CK16" i="4"/>
  <c r="BP21" i="4" s="1"/>
  <c r="CK25" i="4"/>
  <c r="CL25" i="4" l="1"/>
  <c r="CL16" i="4"/>
  <c r="BP22" i="4" s="1"/>
  <c r="CM16" i="4" l="1"/>
  <c r="BP23" i="4" s="1"/>
  <c r="CM25" i="4"/>
  <c r="BU29" i="4"/>
  <c r="BR19" i="4"/>
  <c r="BR20" i="4"/>
  <c r="BR21" i="4"/>
  <c r="BR22" i="4"/>
  <c r="BR23" i="4"/>
  <c r="BR24" i="4"/>
  <c r="BR18" i="4"/>
  <c r="BL38" i="4" l="1"/>
  <c r="BL40" i="4" s="1"/>
  <c r="CN25" i="4"/>
  <c r="CN16" i="4"/>
  <c r="BP24" i="4" s="1"/>
  <c r="BM38" i="4"/>
  <c r="BM40" i="4" s="1"/>
  <c r="BN38" i="4"/>
  <c r="BN40" i="4" s="1"/>
  <c r="CO25" i="4" l="1"/>
  <c r="CO16" i="4"/>
  <c r="BP25" i="4" s="1"/>
  <c r="BR25" i="4"/>
  <c r="BN29" i="4" l="1"/>
  <c r="BM19" i="4"/>
  <c r="BM20" i="4"/>
  <c r="BM21" i="4"/>
  <c r="BM22" i="4"/>
  <c r="BM23" i="4"/>
  <c r="BM24" i="4"/>
  <c r="BM25" i="4"/>
  <c r="BM29" i="4" l="1"/>
  <c r="BT34" i="4" s="1"/>
  <c r="BQ25" i="4"/>
  <c r="BQ24" i="4"/>
  <c r="BQ23" i="4"/>
  <c r="BQ22" i="4"/>
  <c r="BQ21" i="4"/>
  <c r="BQ20" i="4"/>
  <c r="BQ19" i="4"/>
  <c r="BQ18" i="4"/>
  <c r="BS20" i="4" l="1"/>
  <c r="CB20" i="4"/>
  <c r="CC20" i="4" s="1"/>
  <c r="BT20" i="4" s="1"/>
  <c r="CB22" i="4"/>
  <c r="CC22" i="4" s="1"/>
  <c r="BT22" i="4" s="1"/>
  <c r="CB24" i="4"/>
  <c r="CC24" i="4" s="1"/>
  <c r="BT24" i="4" s="1"/>
  <c r="CB19" i="4"/>
  <c r="CC19" i="4" s="1"/>
  <c r="BT19" i="4" s="1"/>
  <c r="CB21" i="4"/>
  <c r="CC21" i="4" s="1"/>
  <c r="BT21" i="4" s="1"/>
  <c r="CB23" i="4"/>
  <c r="CC23" i="4" s="1"/>
  <c r="BT23" i="4" s="1"/>
  <c r="CB25" i="4"/>
  <c r="CC25" i="4"/>
  <c r="BT25" i="4" s="1"/>
  <c r="CB18" i="4"/>
  <c r="CC18" i="4" s="1"/>
  <c r="BT18" i="4" s="1"/>
  <c r="BU34" i="4"/>
  <c r="BV34" i="4"/>
  <c r="BS19" i="4"/>
  <c r="BG19" i="4" s="1"/>
  <c r="BI19" i="4" s="1"/>
  <c r="BS18" i="4"/>
  <c r="BG18" i="4" s="1"/>
  <c r="BS23" i="4"/>
  <c r="BG23" i="4" s="1"/>
  <c r="BI23" i="4" s="1"/>
  <c r="BS24" i="4"/>
  <c r="BG24" i="4" s="1"/>
  <c r="BI24" i="4" s="1"/>
  <c r="BS22" i="4"/>
  <c r="BG22" i="4" s="1"/>
  <c r="BI22" i="4" s="1"/>
  <c r="BG20" i="4"/>
  <c r="BI20" i="4" s="1"/>
  <c r="BS21" i="4"/>
  <c r="BG21" i="4" s="1"/>
  <c r="BI21" i="4" s="1"/>
  <c r="BS25" i="4"/>
  <c r="BG25" i="4" s="1"/>
  <c r="BI25" i="4" s="1"/>
  <c r="BW29" i="4"/>
  <c r="BY29" i="4"/>
  <c r="BJ22" i="4" l="1"/>
  <c r="BJ24" i="4"/>
  <c r="BJ23" i="4"/>
  <c r="BJ25" i="4"/>
  <c r="BJ21" i="4"/>
  <c r="BW21" i="4"/>
  <c r="BU21" i="4"/>
  <c r="BJ20" i="4"/>
  <c r="BJ19" i="4"/>
  <c r="BY19" i="4" s="1"/>
  <c r="BI18" i="4"/>
  <c r="BU20" i="4" l="1"/>
  <c r="BY20" i="4"/>
  <c r="BW20" i="4"/>
  <c r="BU19" i="4"/>
  <c r="BW19" i="4"/>
  <c r="BJ18" i="4"/>
  <c r="BY18" i="4" l="1"/>
  <c r="BU18" i="4"/>
  <c r="BI37" i="4" s="1"/>
  <c r="BS29" i="4"/>
  <c r="BT35" i="4" s="1"/>
  <c r="BT36" i="4" s="1"/>
  <c r="BW18" i="4"/>
  <c r="BJ37" i="4" s="1"/>
  <c r="R45" i="4" s="1"/>
  <c r="BT29" i="4" l="1"/>
  <c r="J45" i="4"/>
  <c r="BI39" i="4"/>
  <c r="BI38" i="4"/>
  <c r="BJ39" i="4"/>
  <c r="C58" i="4"/>
  <c r="BK38" i="4"/>
  <c r="BK40" i="4" s="1"/>
  <c r="AF46" i="4" s="1"/>
  <c r="BN37" i="4"/>
  <c r="BN41" i="4" s="1"/>
  <c r="BK37" i="4"/>
  <c r="AF45" i="4" s="1"/>
  <c r="BL37" i="4"/>
  <c r="BL41" i="4" s="1"/>
  <c r="BM37" i="4"/>
  <c r="BX29" i="4"/>
  <c r="BV29" i="4"/>
  <c r="BI41" i="4" l="1"/>
  <c r="J47" i="4" s="1"/>
  <c r="BI40" i="4"/>
  <c r="J46" i="4" s="1"/>
  <c r="BM41" i="4"/>
  <c r="BM42" i="4" s="1"/>
  <c r="BM43" i="4" s="1"/>
  <c r="BM44" i="4" s="1"/>
  <c r="BJ38" i="4"/>
  <c r="BK41" i="4"/>
  <c r="BL42" i="4"/>
  <c r="BL43" i="4" s="1"/>
  <c r="BL44" i="4" s="1"/>
  <c r="BN42" i="4"/>
  <c r="BN43" i="4" s="1"/>
  <c r="BN44" i="4" s="1"/>
  <c r="BJ40" i="4" l="1"/>
  <c r="R46" i="4" s="1"/>
  <c r="BI42" i="4"/>
  <c r="BI43" i="4" s="1"/>
  <c r="C60" i="4"/>
  <c r="BK42" i="4"/>
  <c r="BK43" i="4" s="1"/>
  <c r="BK44" i="4" s="1"/>
  <c r="AF49" i="4" s="1"/>
  <c r="AF47" i="4"/>
  <c r="BJ41" i="4"/>
  <c r="R47" i="4" s="1"/>
  <c r="BJ42" i="4" l="1"/>
  <c r="BJ43" i="4" s="1"/>
  <c r="BJ44" i="4" s="1"/>
  <c r="R49" i="4" s="1"/>
  <c r="BI44" i="4"/>
  <c r="J49" i="4" s="1"/>
  <c r="C53" i="4" l="1"/>
  <c r="W53" i="4" s="1"/>
  <c r="C13" i="4"/>
  <c r="W13" i="4" l="1"/>
</calcChain>
</file>

<file path=xl/sharedStrings.xml><?xml version="1.0" encoding="utf-8"?>
<sst xmlns="http://schemas.openxmlformats.org/spreadsheetml/2006/main" count="170" uniqueCount="140">
  <si>
    <t>算定基礎額</t>
    <rPh sb="0" eb="2">
      <t>サンテイ</t>
    </rPh>
    <rPh sb="2" eb="4">
      <t>キソ</t>
    </rPh>
    <rPh sb="4" eb="5">
      <t>ガク</t>
    </rPh>
    <phoneticPr fontId="2"/>
  </si>
  <si>
    <t>区分</t>
    <rPh sb="0" eb="2">
      <t>クブン</t>
    </rPh>
    <phoneticPr fontId="2"/>
  </si>
  <si>
    <t>医療分</t>
    <rPh sb="0" eb="2">
      <t>イリョウ</t>
    </rPh>
    <rPh sb="2" eb="3">
      <t>ブン</t>
    </rPh>
    <phoneticPr fontId="2"/>
  </si>
  <si>
    <t>支援分</t>
    <rPh sb="0" eb="2">
      <t>シエン</t>
    </rPh>
    <rPh sb="2" eb="3">
      <t>ブン</t>
    </rPh>
    <phoneticPr fontId="2"/>
  </si>
  <si>
    <t>介護分</t>
    <rPh sb="0" eb="2">
      <t>カイゴ</t>
    </rPh>
    <rPh sb="2" eb="3">
      <t>ブン</t>
    </rPh>
    <phoneticPr fontId="2"/>
  </si>
  <si>
    <t>①所得割額</t>
    <rPh sb="1" eb="3">
      <t>ショトク</t>
    </rPh>
    <rPh sb="3" eb="4">
      <t>ワリ</t>
    </rPh>
    <rPh sb="4" eb="5">
      <t>ガク</t>
    </rPh>
    <phoneticPr fontId="2"/>
  </si>
  <si>
    <t>７軽</t>
    <rPh sb="1" eb="2">
      <t>ケイ</t>
    </rPh>
    <phoneticPr fontId="2"/>
  </si>
  <si>
    <t>５軽</t>
    <rPh sb="1" eb="2">
      <t>ケイ</t>
    </rPh>
    <phoneticPr fontId="2"/>
  </si>
  <si>
    <t>２軽</t>
    <rPh sb="1" eb="2">
      <t>ケイ</t>
    </rPh>
    <phoneticPr fontId="2"/>
  </si>
  <si>
    <t>合計所得</t>
    <rPh sb="0" eb="2">
      <t>ゴウケイ</t>
    </rPh>
    <rPh sb="2" eb="4">
      <t>ショトク</t>
    </rPh>
    <phoneticPr fontId="2"/>
  </si>
  <si>
    <t>年金所得</t>
    <rPh sb="0" eb="2">
      <t>ネンキン</t>
    </rPh>
    <rPh sb="2" eb="4">
      <t>ショトク</t>
    </rPh>
    <phoneticPr fontId="2"/>
  </si>
  <si>
    <t>２．加入者の年齢区分を選択し、各収入金額・所得金額を入力してください。</t>
    <rPh sb="2" eb="4">
      <t>カニュウ</t>
    </rPh>
    <rPh sb="4" eb="5">
      <t>シャ</t>
    </rPh>
    <rPh sb="6" eb="8">
      <t>ネンレイ</t>
    </rPh>
    <rPh sb="8" eb="10">
      <t>クブン</t>
    </rPh>
    <rPh sb="11" eb="13">
      <t>センタク</t>
    </rPh>
    <rPh sb="15" eb="16">
      <t>カク</t>
    </rPh>
    <rPh sb="16" eb="18">
      <t>シュウニュウ</t>
    </rPh>
    <rPh sb="18" eb="19">
      <t>キン</t>
    </rPh>
    <rPh sb="19" eb="20">
      <t>ガク</t>
    </rPh>
    <rPh sb="21" eb="23">
      <t>ショトク</t>
    </rPh>
    <rPh sb="23" eb="25">
      <t>キンガク</t>
    </rPh>
    <rPh sb="25" eb="26">
      <t>ゼイガク</t>
    </rPh>
    <rPh sb="26" eb="28">
      <t>ニュウリョク</t>
    </rPh>
    <phoneticPr fontId="2"/>
  </si>
  <si>
    <t>軽減判定所得</t>
    <rPh sb="0" eb="2">
      <t>ケイゲン</t>
    </rPh>
    <rPh sb="2" eb="4">
      <t>ハンテイ</t>
    </rPh>
    <rPh sb="4" eb="6">
      <t>ショトク</t>
    </rPh>
    <phoneticPr fontId="2"/>
  </si>
  <si>
    <t>１．加入期間を選択してください。(途中で加入される方は、年度末の3月までの月数を選択してください。)</t>
    <rPh sb="2" eb="4">
      <t>カニュウ</t>
    </rPh>
    <rPh sb="4" eb="6">
      <t>キカン</t>
    </rPh>
    <rPh sb="7" eb="9">
      <t>センタク</t>
    </rPh>
    <rPh sb="17" eb="19">
      <t>トチュウ</t>
    </rPh>
    <rPh sb="20" eb="22">
      <t>カニュウ</t>
    </rPh>
    <rPh sb="25" eb="26">
      <t>カタ</t>
    </rPh>
    <rPh sb="28" eb="31">
      <t>ネンドマツ</t>
    </rPh>
    <rPh sb="33" eb="34">
      <t>ガツ</t>
    </rPh>
    <rPh sb="37" eb="39">
      <t>ツキスウ</t>
    </rPh>
    <rPh sb="40" eb="42">
      <t>センタク</t>
    </rPh>
    <phoneticPr fontId="2"/>
  </si>
  <si>
    <t>・試算結果は実際の決定税額ではありません。あくまでも参考としてご利用ください。</t>
  </si>
  <si>
    <t>加入者Ａ</t>
    <rPh sb="0" eb="3">
      <t>カニュウシャ</t>
    </rPh>
    <phoneticPr fontId="2"/>
  </si>
  <si>
    <t>加入者Ｂ</t>
    <rPh sb="0" eb="3">
      <t>カニュウシャ</t>
    </rPh>
    <phoneticPr fontId="2"/>
  </si>
  <si>
    <t>加入者Ｃ</t>
    <rPh sb="0" eb="3">
      <t>カニュウシャ</t>
    </rPh>
    <phoneticPr fontId="2"/>
  </si>
  <si>
    <t>加入者Ｄ</t>
    <rPh sb="0" eb="3">
      <t>カニュウシャ</t>
    </rPh>
    <phoneticPr fontId="2"/>
  </si>
  <si>
    <t>加入者Ｅ</t>
    <rPh sb="0" eb="3">
      <t>カニュウシャ</t>
    </rPh>
    <phoneticPr fontId="2"/>
  </si>
  <si>
    <t>加入者Ｆ</t>
    <rPh sb="0" eb="3">
      <t>カニュウシャ</t>
    </rPh>
    <phoneticPr fontId="2"/>
  </si>
  <si>
    <t>加入者Ｇ</t>
    <rPh sb="0" eb="3">
      <t>カニュウシャ</t>
    </rPh>
    <phoneticPr fontId="2"/>
  </si>
  <si>
    <t>・前年中の所得の合計額が一定の基準以下の場合は均等割額が軽減されますが、課税対象者全員の所得が判明している必要があります。</t>
    <rPh sb="1" eb="4">
      <t>ゼンネンチュウ</t>
    </rPh>
    <rPh sb="5" eb="7">
      <t>ショトク</t>
    </rPh>
    <rPh sb="8" eb="10">
      <t>ゴウケイ</t>
    </rPh>
    <rPh sb="10" eb="11">
      <t>ガク</t>
    </rPh>
    <rPh sb="12" eb="14">
      <t>イッテイ</t>
    </rPh>
    <rPh sb="15" eb="17">
      <t>キジュン</t>
    </rPh>
    <rPh sb="17" eb="19">
      <t>イカ</t>
    </rPh>
    <rPh sb="20" eb="22">
      <t>バアイ</t>
    </rPh>
    <rPh sb="23" eb="26">
      <t>キントウワリ</t>
    </rPh>
    <rPh sb="26" eb="27">
      <t>ガク</t>
    </rPh>
    <rPh sb="28" eb="30">
      <t>ケイゲン</t>
    </rPh>
    <rPh sb="36" eb="38">
      <t>カゼイ</t>
    </rPh>
    <rPh sb="38" eb="40">
      <t>タイショウ</t>
    </rPh>
    <rPh sb="40" eb="41">
      <t>シャ</t>
    </rPh>
    <rPh sb="41" eb="43">
      <t>ゼンイン</t>
    </rPh>
    <rPh sb="44" eb="46">
      <t>ショトク</t>
    </rPh>
    <rPh sb="47" eb="49">
      <t>ハンメイ</t>
    </rPh>
    <rPh sb="53" eb="55">
      <t>ヒツヨウ</t>
    </rPh>
    <phoneticPr fontId="2"/>
  </si>
  <si>
    <t>給与収入
(支払金額）</t>
    <rPh sb="0" eb="2">
      <t>キュウヨ</t>
    </rPh>
    <rPh sb="2" eb="4">
      <t>シュウニュウ</t>
    </rPh>
    <rPh sb="6" eb="8">
      <t>シハライ</t>
    </rPh>
    <rPh sb="8" eb="9">
      <t>キン</t>
    </rPh>
    <rPh sb="9" eb="10">
      <t>ガク</t>
    </rPh>
    <phoneticPr fontId="2"/>
  </si>
  <si>
    <t>年金収入
(支給額)</t>
    <rPh sb="0" eb="2">
      <t>ネンキン</t>
    </rPh>
    <rPh sb="2" eb="4">
      <t>シュウニュウ</t>
    </rPh>
    <rPh sb="6" eb="9">
      <t>シキュウガク</t>
    </rPh>
    <phoneticPr fontId="2"/>
  </si>
  <si>
    <t>加入する人</t>
    <rPh sb="0" eb="2">
      <t>カニュウ</t>
    </rPh>
    <rPh sb="4" eb="5">
      <t>ヒト</t>
    </rPh>
    <phoneticPr fontId="2"/>
  </si>
  <si>
    <t>　本計算表では全員の申告があったものとして計算しております。</t>
    <phoneticPr fontId="2"/>
  </si>
  <si>
    <t>◆計算結果内訳</t>
    <rPh sb="1" eb="3">
      <t>ケイサン</t>
    </rPh>
    <rPh sb="3" eb="5">
      <t>ケッカ</t>
    </rPh>
    <rPh sb="5" eb="7">
      <t>ウチワケ</t>
    </rPh>
    <phoneticPr fontId="2"/>
  </si>
  <si>
    <t>◆軽減率</t>
    <rPh sb="1" eb="3">
      <t>ケイゲン</t>
    </rPh>
    <rPh sb="3" eb="4">
      <t>リツ</t>
    </rPh>
    <phoneticPr fontId="2"/>
  </si>
  <si>
    <t>世帯主※1</t>
    <rPh sb="0" eb="3">
      <t>セタイヌシ</t>
    </rPh>
    <phoneticPr fontId="2"/>
  </si>
  <si>
    <t>医療保険分</t>
    <rPh sb="0" eb="2">
      <t>イリョウ</t>
    </rPh>
    <rPh sb="2" eb="4">
      <t>ホケン</t>
    </rPh>
    <rPh sb="4" eb="5">
      <t>ブン</t>
    </rPh>
    <phoneticPr fontId="2"/>
  </si>
  <si>
    <t>（加入者全員）</t>
    <phoneticPr fontId="2"/>
  </si>
  <si>
    <t>介護支援金分</t>
    <rPh sb="0" eb="2">
      <t>カイゴ</t>
    </rPh>
    <rPh sb="2" eb="4">
      <t>シエン</t>
    </rPh>
    <rPh sb="4" eb="5">
      <t>キン</t>
    </rPh>
    <rPh sb="5" eb="6">
      <t>ブン</t>
    </rPh>
    <phoneticPr fontId="2"/>
  </si>
  <si>
    <t>（40歳～65歳未満の加入者）</t>
    <phoneticPr fontId="2"/>
  </si>
  <si>
    <t>後期高齢者支援金等分</t>
    <rPh sb="0" eb="2">
      <t>コウキ</t>
    </rPh>
    <rPh sb="2" eb="5">
      <t>コウレイシャ</t>
    </rPh>
    <rPh sb="5" eb="7">
      <t>シエン</t>
    </rPh>
    <rPh sb="7" eb="8">
      <t>キン</t>
    </rPh>
    <rPh sb="8" eb="9">
      <t>トウ</t>
    </rPh>
    <rPh sb="9" eb="10">
      <t>ブン</t>
    </rPh>
    <phoneticPr fontId="2"/>
  </si>
  <si>
    <t>「本人が特別障害者に該当」「年齢２３歳未満の扶養親族を有する」「特別障害者である同一生計配偶者もしくは扶養親族を有する」</t>
    <phoneticPr fontId="2"/>
  </si>
  <si>
    <t>◆（参考）積算内訳</t>
    <rPh sb="2" eb="4">
      <t>サンコウ</t>
    </rPh>
    <rPh sb="5" eb="7">
      <t>セキサン</t>
    </rPh>
    <rPh sb="7" eb="9">
      <t>ウチワケ</t>
    </rPh>
    <phoneticPr fontId="2"/>
  </si>
  <si>
    <t>給与所得者等の数</t>
    <rPh sb="0" eb="2">
      <t>キュウヨ</t>
    </rPh>
    <rPh sb="2" eb="4">
      <t>ショトク</t>
    </rPh>
    <rPh sb="4" eb="5">
      <t>シャ</t>
    </rPh>
    <rPh sb="5" eb="6">
      <t>トウ</t>
    </rPh>
    <rPh sb="7" eb="8">
      <t>カズ</t>
    </rPh>
    <phoneticPr fontId="2"/>
  </si>
  <si>
    <t>軽減判定区分
（1：該当、
0：非該当）</t>
    <rPh sb="0" eb="2">
      <t>ケイゲン</t>
    </rPh>
    <rPh sb="2" eb="4">
      <t>ハンテイ</t>
    </rPh>
    <rPh sb="4" eb="6">
      <t>クブン</t>
    </rPh>
    <phoneticPr fontId="2"/>
  </si>
  <si>
    <t>給与所得者区分
（1：該当、
0：非該当）</t>
    <rPh sb="0" eb="2">
      <t>キュウヨ</t>
    </rPh>
    <rPh sb="2" eb="4">
      <t>ショトク</t>
    </rPh>
    <rPh sb="4" eb="5">
      <t>シャ</t>
    </rPh>
    <rPh sb="5" eb="7">
      <t>クブン</t>
    </rPh>
    <rPh sb="11" eb="13">
      <t>ガイトウ</t>
    </rPh>
    <rPh sb="17" eb="20">
      <t>ヒガイトウ</t>
    </rPh>
    <phoneticPr fontId="2"/>
  </si>
  <si>
    <t>年金所得者区分
（1：該当、
0：非該当）</t>
    <rPh sb="0" eb="2">
      <t>ネンキン</t>
    </rPh>
    <rPh sb="2" eb="4">
      <t>ショトク</t>
    </rPh>
    <rPh sb="4" eb="5">
      <t>シャ</t>
    </rPh>
    <rPh sb="5" eb="7">
      <t>クブン</t>
    </rPh>
    <rPh sb="11" eb="13">
      <t>ガイトウ</t>
    </rPh>
    <rPh sb="17" eb="20">
      <t>ヒガイトウ</t>
    </rPh>
    <phoneticPr fontId="2"/>
  </si>
  <si>
    <t>給与所得者等区分
（1：該当、
0：非該当）</t>
    <rPh sb="0" eb="2">
      <t>キュウヨ</t>
    </rPh>
    <rPh sb="2" eb="4">
      <t>ショトク</t>
    </rPh>
    <rPh sb="4" eb="5">
      <t>シャ</t>
    </rPh>
    <rPh sb="5" eb="6">
      <t>トウ</t>
    </rPh>
    <rPh sb="6" eb="8">
      <t>クブン</t>
    </rPh>
    <rPh sb="12" eb="14">
      <t>ガイトウ</t>
    </rPh>
    <rPh sb="18" eb="21">
      <t>ヒガイトウ</t>
    </rPh>
    <phoneticPr fontId="2"/>
  </si>
  <si>
    <t>医療分
所得割額</t>
    <rPh sb="0" eb="2">
      <t>イリョウ</t>
    </rPh>
    <rPh sb="2" eb="3">
      <t>ブン</t>
    </rPh>
    <rPh sb="4" eb="6">
      <t>ショトク</t>
    </rPh>
    <rPh sb="6" eb="7">
      <t>ワリ</t>
    </rPh>
    <rPh sb="7" eb="8">
      <t>ガク</t>
    </rPh>
    <phoneticPr fontId="2"/>
  </si>
  <si>
    <t>医療分
均等割額</t>
    <rPh sb="0" eb="2">
      <t>イリョウ</t>
    </rPh>
    <rPh sb="2" eb="3">
      <t>ブン</t>
    </rPh>
    <rPh sb="4" eb="7">
      <t>キントウワリ</t>
    </rPh>
    <rPh sb="7" eb="8">
      <t>ガク</t>
    </rPh>
    <phoneticPr fontId="2"/>
  </si>
  <si>
    <t>介護分
所得割額</t>
    <rPh sb="0" eb="2">
      <t>カイゴ</t>
    </rPh>
    <rPh sb="2" eb="3">
      <t>ブン</t>
    </rPh>
    <rPh sb="4" eb="6">
      <t>ショトク</t>
    </rPh>
    <rPh sb="6" eb="7">
      <t>ワリ</t>
    </rPh>
    <rPh sb="7" eb="8">
      <t>ガク</t>
    </rPh>
    <phoneticPr fontId="2"/>
  </si>
  <si>
    <t>介護分
均等割額</t>
    <rPh sb="0" eb="2">
      <t>カイゴ</t>
    </rPh>
    <rPh sb="2" eb="3">
      <t>ブン</t>
    </rPh>
    <rPh sb="4" eb="7">
      <t>キントウワリ</t>
    </rPh>
    <rPh sb="7" eb="8">
      <t>ガク</t>
    </rPh>
    <phoneticPr fontId="2"/>
  </si>
  <si>
    <t>税率</t>
    <rPh sb="0" eb="2">
      <t>ゼイリツ</t>
    </rPh>
    <phoneticPr fontId="2"/>
  </si>
  <si>
    <t>所得割</t>
    <rPh sb="0" eb="2">
      <t>ショトク</t>
    </rPh>
    <rPh sb="2" eb="3">
      <t>ワリ</t>
    </rPh>
    <phoneticPr fontId="2"/>
  </si>
  <si>
    <t>均等割</t>
    <rPh sb="0" eb="3">
      <t>キントウワリ</t>
    </rPh>
    <phoneticPr fontId="2"/>
  </si>
  <si>
    <t>医療分</t>
    <rPh sb="0" eb="2">
      <t>イリョウ</t>
    </rPh>
    <rPh sb="2" eb="3">
      <t>ブン</t>
    </rPh>
    <phoneticPr fontId="2"/>
  </si>
  <si>
    <t>支援金等分</t>
    <rPh sb="0" eb="2">
      <t>シエン</t>
    </rPh>
    <rPh sb="2" eb="3">
      <t>キン</t>
    </rPh>
    <rPh sb="3" eb="4">
      <t>トウ</t>
    </rPh>
    <rPh sb="4" eb="5">
      <t>ブン</t>
    </rPh>
    <phoneticPr fontId="2"/>
  </si>
  <si>
    <t>支援等分
所得割額</t>
    <rPh sb="0" eb="2">
      <t>シエン</t>
    </rPh>
    <rPh sb="2" eb="3">
      <t>トウ</t>
    </rPh>
    <rPh sb="3" eb="4">
      <t>ブン</t>
    </rPh>
    <rPh sb="5" eb="7">
      <t>ショトク</t>
    </rPh>
    <rPh sb="7" eb="8">
      <t>ワリ</t>
    </rPh>
    <rPh sb="8" eb="9">
      <t>ガク</t>
    </rPh>
    <phoneticPr fontId="2"/>
  </si>
  <si>
    <t>支援等分
均等割額</t>
    <rPh sb="0" eb="2">
      <t>シエン</t>
    </rPh>
    <rPh sb="2" eb="3">
      <t>トウ</t>
    </rPh>
    <rPh sb="3" eb="4">
      <t>ブン</t>
    </rPh>
    <rPh sb="5" eb="8">
      <t>キントウワリ</t>
    </rPh>
    <rPh sb="8" eb="9">
      <t>ガク</t>
    </rPh>
    <phoneticPr fontId="2"/>
  </si>
  <si>
    <t>介護分</t>
    <rPh sb="0" eb="2">
      <t>カイゴ</t>
    </rPh>
    <rPh sb="2" eb="3">
      <t>ブン</t>
    </rPh>
    <phoneticPr fontId="2"/>
  </si>
  <si>
    <t>限度額</t>
    <rPh sb="0" eb="2">
      <t>ゲンド</t>
    </rPh>
    <rPh sb="2" eb="3">
      <t>ガク</t>
    </rPh>
    <phoneticPr fontId="2"/>
  </si>
  <si>
    <t>医療分
所得割額合計</t>
    <rPh sb="8" eb="10">
      <t>ゴウケイ</t>
    </rPh>
    <phoneticPr fontId="2"/>
  </si>
  <si>
    <t>医療分
均等割額合計</t>
    <phoneticPr fontId="2"/>
  </si>
  <si>
    <t>支援等分
所得割額合計</t>
    <phoneticPr fontId="2"/>
  </si>
  <si>
    <t>支援等分
均等割額合計</t>
    <phoneticPr fontId="2"/>
  </si>
  <si>
    <t>介護分
所得割額合計</t>
    <phoneticPr fontId="2"/>
  </si>
  <si>
    <t>介護分
均等割額合計</t>
    <phoneticPr fontId="2"/>
  </si>
  <si>
    <t>軽減対象者数</t>
    <rPh sb="0" eb="2">
      <t>ケイゲン</t>
    </rPh>
    <rPh sb="2" eb="5">
      <t>タイショウシャ</t>
    </rPh>
    <rPh sb="5" eb="6">
      <t>スウ</t>
    </rPh>
    <phoneticPr fontId="2"/>
  </si>
  <si>
    <t>７割</t>
    <rPh sb="1" eb="2">
      <t>ワリ</t>
    </rPh>
    <phoneticPr fontId="2"/>
  </si>
  <si>
    <t>５割</t>
    <rPh sb="1" eb="2">
      <t>ワリ</t>
    </rPh>
    <phoneticPr fontId="2"/>
  </si>
  <si>
    <t>２割</t>
    <rPh sb="1" eb="2">
      <t>ワリ</t>
    </rPh>
    <phoneticPr fontId="2"/>
  </si>
  <si>
    <t>軽減割合</t>
    <rPh sb="0" eb="2">
      <t>ケイゲン</t>
    </rPh>
    <rPh sb="2" eb="4">
      <t>ワリアイ</t>
    </rPh>
    <phoneticPr fontId="2"/>
  </si>
  <si>
    <t>軽減判定所得合計</t>
    <rPh sb="0" eb="2">
      <t>ケイゲン</t>
    </rPh>
    <rPh sb="2" eb="4">
      <t>ハンテイ</t>
    </rPh>
    <rPh sb="4" eb="6">
      <t>ショトク</t>
    </rPh>
    <rPh sb="6" eb="8">
      <t>ゴウケイ</t>
    </rPh>
    <phoneticPr fontId="2"/>
  </si>
  <si>
    <t>ただし、世帯内に所得未申告者の方がいる場合、軽減は適用されません。</t>
    <rPh sb="4" eb="6">
      <t>セタイ</t>
    </rPh>
    <rPh sb="6" eb="7">
      <t>ナイ</t>
    </rPh>
    <rPh sb="8" eb="10">
      <t>ショトク</t>
    </rPh>
    <rPh sb="10" eb="14">
      <t>ミシンコクシャ</t>
    </rPh>
    <rPh sb="15" eb="16">
      <t>カタ</t>
    </rPh>
    <rPh sb="19" eb="21">
      <t>バアイ</t>
    </rPh>
    <rPh sb="22" eb="24">
      <t>ケイゲン</t>
    </rPh>
    <rPh sb="25" eb="27">
      <t>テキヨウ</t>
    </rPh>
    <phoneticPr fontId="2"/>
  </si>
  <si>
    <t>所得が一定基準以下の場合に均等割が次の割合で軽減されます。</t>
    <rPh sb="0" eb="2">
      <t>ショトク</t>
    </rPh>
    <rPh sb="3" eb="5">
      <t>イッテイ</t>
    </rPh>
    <rPh sb="5" eb="7">
      <t>キジュン</t>
    </rPh>
    <rPh sb="7" eb="9">
      <t>イカ</t>
    </rPh>
    <rPh sb="10" eb="12">
      <t>バアイ</t>
    </rPh>
    <rPh sb="13" eb="16">
      <t>キントウワリ</t>
    </rPh>
    <rPh sb="17" eb="18">
      <t>ツギ</t>
    </rPh>
    <rPh sb="19" eb="21">
      <t>ワリアイ</t>
    </rPh>
    <rPh sb="22" eb="24">
      <t>ケイゲン</t>
    </rPh>
    <phoneticPr fontId="2"/>
  </si>
  <si>
    <t>所得割額(12ヶ月分)･‣</t>
    <rPh sb="0" eb="2">
      <t>ショトク</t>
    </rPh>
    <rPh sb="2" eb="3">
      <t>ワリ</t>
    </rPh>
    <rPh sb="3" eb="4">
      <t>ガク</t>
    </rPh>
    <rPh sb="8" eb="9">
      <t>ゲツ</t>
    </rPh>
    <rPh sb="9" eb="10">
      <t>ブン</t>
    </rPh>
    <phoneticPr fontId="2"/>
  </si>
  <si>
    <t>軽減が無い場合、年税額は次の額となります。</t>
    <rPh sb="0" eb="2">
      <t>ケイゲン</t>
    </rPh>
    <rPh sb="3" eb="4">
      <t>ナ</t>
    </rPh>
    <rPh sb="5" eb="7">
      <t>バアイ</t>
    </rPh>
    <rPh sb="8" eb="11">
      <t>ネンゼイガク</t>
    </rPh>
    <rPh sb="12" eb="13">
      <t>ツギ</t>
    </rPh>
    <rPh sb="14" eb="15">
      <t>ガク</t>
    </rPh>
    <phoneticPr fontId="2"/>
  </si>
  <si>
    <t>②均等割額（軽減あり）</t>
    <rPh sb="1" eb="4">
      <t>キントウワリ</t>
    </rPh>
    <rPh sb="4" eb="5">
      <t>ガク</t>
    </rPh>
    <rPh sb="6" eb="8">
      <t>ケイゲン</t>
    </rPh>
    <phoneticPr fontId="2"/>
  </si>
  <si>
    <t>軽減あり</t>
    <rPh sb="0" eb="2">
      <t>ケイゲン</t>
    </rPh>
    <phoneticPr fontId="2"/>
  </si>
  <si>
    <t>軽減なし</t>
    <rPh sb="0" eb="2">
      <t>ケイゲン</t>
    </rPh>
    <phoneticPr fontId="2"/>
  </si>
  <si>
    <t>軽減判定の額</t>
    <rPh sb="0" eb="2">
      <t>ケイゲン</t>
    </rPh>
    <rPh sb="2" eb="4">
      <t>ハンテイ</t>
    </rPh>
    <rPh sb="5" eb="6">
      <t>ガク</t>
    </rPh>
    <phoneticPr fontId="2"/>
  </si>
  <si>
    <t>均等割額の割合</t>
    <rPh sb="0" eb="3">
      <t>キントウワリ</t>
    </rPh>
    <rPh sb="3" eb="4">
      <t>ガク</t>
    </rPh>
    <rPh sb="5" eb="7">
      <t>ワリアイ</t>
    </rPh>
    <phoneticPr fontId="2"/>
  </si>
  <si>
    <t>軽減対象所得基準額</t>
    <rPh sb="0" eb="2">
      <t>ケイゲン</t>
    </rPh>
    <rPh sb="2" eb="4">
      <t>タイショウ</t>
    </rPh>
    <rPh sb="4" eb="6">
      <t>ショトク</t>
    </rPh>
    <rPh sb="6" eb="8">
      <t>キジュン</t>
    </rPh>
    <rPh sb="8" eb="9">
      <t>ガク</t>
    </rPh>
    <phoneticPr fontId="2"/>
  </si>
  <si>
    <t>■年度毎の可変情報（緑色のセルは毎年度見直してください。）</t>
    <rPh sb="1" eb="3">
      <t>ネンド</t>
    </rPh>
    <rPh sb="3" eb="4">
      <t>ゴト</t>
    </rPh>
    <rPh sb="5" eb="7">
      <t>カヘン</t>
    </rPh>
    <rPh sb="7" eb="9">
      <t>ジョウホウ</t>
    </rPh>
    <rPh sb="10" eb="12">
      <t>ミドリイロ</t>
    </rPh>
    <rPh sb="16" eb="19">
      <t>マイネンド</t>
    </rPh>
    <rPh sb="19" eb="21">
      <t>ミナオ</t>
    </rPh>
    <phoneticPr fontId="2"/>
  </si>
  <si>
    <t>前年の合計所得金額</t>
    <rPh sb="0" eb="2">
      <t>ゼンネン</t>
    </rPh>
    <rPh sb="3" eb="5">
      <t>ゴウケイ</t>
    </rPh>
    <rPh sb="5" eb="7">
      <t>ショトク</t>
    </rPh>
    <rPh sb="7" eb="9">
      <t>キンガク</t>
    </rPh>
    <phoneticPr fontId="2"/>
  </si>
  <si>
    <t>基礎控除額</t>
    <rPh sb="0" eb="2">
      <t>キソ</t>
    </rPh>
    <rPh sb="2" eb="4">
      <t>コウジョ</t>
    </rPh>
    <rPh sb="4" eb="5">
      <t>ガク</t>
    </rPh>
    <phoneticPr fontId="2"/>
  </si>
  <si>
    <t>■基礎控除TBL</t>
    <rPh sb="1" eb="3">
      <t>キソ</t>
    </rPh>
    <rPh sb="3" eb="5">
      <t>コウジョ</t>
    </rPh>
    <phoneticPr fontId="2"/>
  </si>
  <si>
    <t>■年金所得速算TBL（公的年金等雑所得以外の所得に係る合計所得金額が1,000万円以下）</t>
    <rPh sb="1" eb="3">
      <t>ネンキン</t>
    </rPh>
    <rPh sb="3" eb="5">
      <t>ショトク</t>
    </rPh>
    <rPh sb="5" eb="7">
      <t>ソクサン</t>
    </rPh>
    <phoneticPr fontId="2"/>
  </si>
  <si>
    <t>公的年金等雑所得以外の所得に係る合計所得金額が1,000万円以下として、年金所得を算出しています。</t>
    <rPh sb="0" eb="2">
      <t>コウテキ</t>
    </rPh>
    <rPh sb="2" eb="4">
      <t>ネンキン</t>
    </rPh>
    <rPh sb="4" eb="5">
      <t>トウ</t>
    </rPh>
    <rPh sb="5" eb="8">
      <t>ザツショトク</t>
    </rPh>
    <rPh sb="8" eb="10">
      <t>イガイ</t>
    </rPh>
    <rPh sb="11" eb="13">
      <t>ショトク</t>
    </rPh>
    <rPh sb="14" eb="15">
      <t>カカ</t>
    </rPh>
    <rPh sb="16" eb="18">
      <t>ゴウケイ</t>
    </rPh>
    <rPh sb="18" eb="20">
      <t>ショトク</t>
    </rPh>
    <rPh sb="20" eb="22">
      <t>キンガク</t>
    </rPh>
    <rPh sb="28" eb="32">
      <t>マンエンイカ</t>
    </rPh>
    <rPh sb="36" eb="38">
      <t>ネンキン</t>
    </rPh>
    <rPh sb="38" eb="40">
      <t>ショトク</t>
    </rPh>
    <rPh sb="41" eb="43">
      <t>サンシュツ</t>
    </rPh>
    <phoneticPr fontId="2"/>
  </si>
  <si>
    <t>65歳未満</t>
    <rPh sb="2" eb="3">
      <t>サイ</t>
    </rPh>
    <rPh sb="3" eb="5">
      <t>ミマン</t>
    </rPh>
    <phoneticPr fontId="2"/>
  </si>
  <si>
    <t>65歳未満歳以上</t>
    <rPh sb="2" eb="3">
      <t>サイ</t>
    </rPh>
    <rPh sb="3" eb="5">
      <t>ミマン</t>
    </rPh>
    <rPh sb="5" eb="6">
      <t>サイ</t>
    </rPh>
    <rPh sb="6" eb="8">
      <t>イジョウ</t>
    </rPh>
    <phoneticPr fontId="2"/>
  </si>
  <si>
    <t>■給与所得速算TBL</t>
    <rPh sb="1" eb="3">
      <t>キュウヨ</t>
    </rPh>
    <rPh sb="3" eb="5">
      <t>ショトク</t>
    </rPh>
    <rPh sb="5" eb="7">
      <t>ソクサン</t>
    </rPh>
    <phoneticPr fontId="2"/>
  </si>
  <si>
    <t>給与収入の合計額</t>
    <rPh sb="0" eb="2">
      <t>キュウヨ</t>
    </rPh>
    <rPh sb="2" eb="4">
      <t>シュウニュウ</t>
    </rPh>
    <rPh sb="5" eb="7">
      <t>ゴウケイ</t>
    </rPh>
    <rPh sb="7" eb="8">
      <t>ガク</t>
    </rPh>
    <phoneticPr fontId="2"/>
  </si>
  <si>
    <t>給与所得金額</t>
    <rPh sb="0" eb="2">
      <t>キュウヨ</t>
    </rPh>
    <rPh sb="2" eb="4">
      <t>ショトク</t>
    </rPh>
    <rPh sb="4" eb="6">
      <t>キンガク</t>
    </rPh>
    <phoneticPr fontId="2"/>
  </si>
  <si>
    <t>公的年金等の収入金額の合計額</t>
    <rPh sb="0" eb="2">
      <t>コウテキ</t>
    </rPh>
    <rPh sb="2" eb="4">
      <t>ネンキン</t>
    </rPh>
    <rPh sb="4" eb="5">
      <t>トウ</t>
    </rPh>
    <rPh sb="6" eb="8">
      <t>シュウニュウ</t>
    </rPh>
    <rPh sb="8" eb="10">
      <t>キンガク</t>
    </rPh>
    <rPh sb="11" eb="13">
      <t>ゴウケイ</t>
    </rPh>
    <rPh sb="13" eb="14">
      <t>ガク</t>
    </rPh>
    <phoneticPr fontId="2"/>
  </si>
  <si>
    <t>公的年金等雑所得</t>
    <rPh sb="0" eb="2">
      <t>コウテキ</t>
    </rPh>
    <rPh sb="2" eb="4">
      <t>ネンキン</t>
    </rPh>
    <rPh sb="4" eb="5">
      <t>トウ</t>
    </rPh>
    <rPh sb="5" eb="8">
      <t>ザツショトク</t>
    </rPh>
    <phoneticPr fontId="2"/>
  </si>
  <si>
    <t>所得調整控除額①
（給与収入850万円超で
本人が特別障害者に
該当等）</t>
    <rPh sb="0" eb="2">
      <t>ショトク</t>
    </rPh>
    <rPh sb="2" eb="4">
      <t>チョウセイ</t>
    </rPh>
    <rPh sb="4" eb="6">
      <t>コウジョ</t>
    </rPh>
    <rPh sb="6" eb="7">
      <t>ガク</t>
    </rPh>
    <rPh sb="10" eb="12">
      <t>キュウヨ</t>
    </rPh>
    <rPh sb="12" eb="14">
      <t>シュウニュウ</t>
    </rPh>
    <rPh sb="17" eb="19">
      <t>マンエン</t>
    </rPh>
    <rPh sb="22" eb="24">
      <t>ホンニン</t>
    </rPh>
    <rPh sb="25" eb="27">
      <t>トクベツ</t>
    </rPh>
    <rPh sb="27" eb="30">
      <t>ショウガイシャ</t>
    </rPh>
    <rPh sb="32" eb="34">
      <t>ガイトウ</t>
    </rPh>
    <rPh sb="34" eb="35">
      <t>ナド</t>
    </rPh>
    <phoneticPr fontId="2"/>
  </si>
  <si>
    <t>所得金額
調整控除②</t>
    <rPh sb="0" eb="2">
      <t>ショトク</t>
    </rPh>
    <rPh sb="2" eb="4">
      <t>キンガク</t>
    </rPh>
    <rPh sb="5" eb="7">
      <t>チョウセイ</t>
    </rPh>
    <rPh sb="7" eb="9">
      <t>コウジョ</t>
    </rPh>
    <phoneticPr fontId="2"/>
  </si>
  <si>
    <r>
      <t>給与所得
（失業軽減</t>
    </r>
    <r>
      <rPr>
        <b/>
        <sz val="16"/>
        <rFont val="HG丸ｺﾞｼｯｸM-PRO"/>
        <family val="3"/>
        <charset val="128"/>
      </rPr>
      <t>後</t>
    </r>
    <r>
      <rPr>
        <sz val="11"/>
        <rFont val="HG丸ｺﾞｼｯｸM-PRO"/>
        <family val="3"/>
        <charset val="128"/>
      </rPr>
      <t>）
（所得金額調整控除</t>
    </r>
    <r>
      <rPr>
        <b/>
        <sz val="16"/>
        <rFont val="HG丸ｺﾞｼｯｸM-PRO"/>
        <family val="3"/>
        <charset val="128"/>
      </rPr>
      <t>後</t>
    </r>
    <r>
      <rPr>
        <sz val="11"/>
        <rFont val="HG丸ｺﾞｼｯｸM-PRO"/>
        <family val="3"/>
        <charset val="128"/>
      </rPr>
      <t>）</t>
    </r>
    <rPh sb="0" eb="2">
      <t>キュウヨ</t>
    </rPh>
    <rPh sb="2" eb="4">
      <t>ショトク</t>
    </rPh>
    <rPh sb="6" eb="8">
      <t>シツギョウ</t>
    </rPh>
    <rPh sb="8" eb="10">
      <t>ケイゲン</t>
    </rPh>
    <rPh sb="10" eb="11">
      <t>アト</t>
    </rPh>
    <rPh sb="14" eb="16">
      <t>ショトク</t>
    </rPh>
    <rPh sb="16" eb="18">
      <t>キンガク</t>
    </rPh>
    <rPh sb="18" eb="20">
      <t>チョウセイ</t>
    </rPh>
    <rPh sb="20" eb="22">
      <t>コウジョ</t>
    </rPh>
    <rPh sb="22" eb="23">
      <t>アト</t>
    </rPh>
    <phoneticPr fontId="2"/>
  </si>
  <si>
    <r>
      <t>給与所得
（失業軽減</t>
    </r>
    <r>
      <rPr>
        <b/>
        <sz val="16"/>
        <rFont val="HG丸ｺﾞｼｯｸM-PRO"/>
        <family val="3"/>
        <charset val="128"/>
      </rPr>
      <t>後</t>
    </r>
    <r>
      <rPr>
        <sz val="11"/>
        <rFont val="HG丸ｺﾞｼｯｸM-PRO"/>
        <family val="3"/>
        <charset val="128"/>
      </rPr>
      <t>）
（所得金額調整控除</t>
    </r>
    <r>
      <rPr>
        <b/>
        <sz val="16"/>
        <rFont val="HG丸ｺﾞｼｯｸM-PRO"/>
        <family val="3"/>
        <charset val="128"/>
      </rPr>
      <t>前</t>
    </r>
    <r>
      <rPr>
        <sz val="11"/>
        <rFont val="HG丸ｺﾞｼｯｸM-PRO"/>
        <family val="3"/>
        <charset val="128"/>
      </rPr>
      <t>）</t>
    </r>
    <rPh sb="0" eb="2">
      <t>キュウヨ</t>
    </rPh>
    <rPh sb="2" eb="4">
      <t>ショトク</t>
    </rPh>
    <rPh sb="6" eb="8">
      <t>シツギョウ</t>
    </rPh>
    <rPh sb="8" eb="10">
      <t>ケイゲン</t>
    </rPh>
    <rPh sb="10" eb="11">
      <t>アト</t>
    </rPh>
    <rPh sb="14" eb="16">
      <t>ショトク</t>
    </rPh>
    <rPh sb="16" eb="18">
      <t>キンガク</t>
    </rPh>
    <rPh sb="18" eb="20">
      <t>チョウセイ</t>
    </rPh>
    <rPh sb="20" eb="22">
      <t>コウジョ</t>
    </rPh>
    <rPh sb="22" eb="23">
      <t>マエ</t>
    </rPh>
    <phoneticPr fontId="2"/>
  </si>
  <si>
    <r>
      <t>給与所得
（失業軽減</t>
    </r>
    <r>
      <rPr>
        <b/>
        <sz val="16"/>
        <rFont val="HG丸ｺﾞｼｯｸM-PRO"/>
        <family val="3"/>
        <charset val="128"/>
      </rPr>
      <t>前</t>
    </r>
    <r>
      <rPr>
        <sz val="11"/>
        <rFont val="HG丸ｺﾞｼｯｸM-PRO"/>
        <family val="3"/>
        <charset val="128"/>
      </rPr>
      <t>）
（所得金額調整控除</t>
    </r>
    <r>
      <rPr>
        <b/>
        <sz val="16"/>
        <rFont val="HG丸ｺﾞｼｯｸM-PRO"/>
        <family val="3"/>
        <charset val="128"/>
      </rPr>
      <t>前</t>
    </r>
    <r>
      <rPr>
        <sz val="11"/>
        <rFont val="HG丸ｺﾞｼｯｸM-PRO"/>
        <family val="3"/>
        <charset val="128"/>
      </rPr>
      <t>）</t>
    </r>
    <rPh sb="0" eb="2">
      <t>キュウヨ</t>
    </rPh>
    <rPh sb="2" eb="4">
      <t>ショトク</t>
    </rPh>
    <rPh sb="6" eb="8">
      <t>シツギョウ</t>
    </rPh>
    <rPh sb="8" eb="10">
      <t>ケイゲン</t>
    </rPh>
    <rPh sb="10" eb="11">
      <t>マエ</t>
    </rPh>
    <rPh sb="14" eb="16">
      <t>ショトク</t>
    </rPh>
    <rPh sb="16" eb="18">
      <t>キンガク</t>
    </rPh>
    <rPh sb="18" eb="20">
      <t>チョウセイ</t>
    </rPh>
    <rPh sb="20" eb="22">
      <t>コウジョ</t>
    </rPh>
    <rPh sb="22" eb="23">
      <t>マエ</t>
    </rPh>
    <phoneticPr fontId="2"/>
  </si>
  <si>
    <t>世帯主</t>
    <rPh sb="0" eb="3">
      <t>セタイヌシ</t>
    </rPh>
    <phoneticPr fontId="2"/>
  </si>
  <si>
    <t>加入者A</t>
    <rPh sb="0" eb="3">
      <t>カニュウシャ</t>
    </rPh>
    <phoneticPr fontId="2"/>
  </si>
  <si>
    <t>加入者B</t>
    <rPh sb="0" eb="3">
      <t>カニュウシャ</t>
    </rPh>
    <phoneticPr fontId="2"/>
  </si>
  <si>
    <t>加入者C</t>
    <rPh sb="0" eb="3">
      <t>カニュウシャ</t>
    </rPh>
    <phoneticPr fontId="2"/>
  </si>
  <si>
    <t>加入者D</t>
    <rPh sb="0" eb="3">
      <t>カニュウシャ</t>
    </rPh>
    <phoneticPr fontId="2"/>
  </si>
  <si>
    <t>加入者E</t>
    <rPh sb="0" eb="3">
      <t>カニュウシャ</t>
    </rPh>
    <phoneticPr fontId="2"/>
  </si>
  <si>
    <t>加入者F</t>
    <rPh sb="0" eb="3">
      <t>カニュウシャ</t>
    </rPh>
    <phoneticPr fontId="2"/>
  </si>
  <si>
    <t>加入者G</t>
    <rPh sb="0" eb="3">
      <t>カニュウシャ</t>
    </rPh>
    <phoneticPr fontId="2"/>
  </si>
  <si>
    <t>№</t>
    <phoneticPr fontId="2"/>
  </si>
  <si>
    <t>所得計算結果</t>
    <rPh sb="0" eb="2">
      <t>ショトク</t>
    </rPh>
    <rPh sb="2" eb="4">
      <t>ケイサン</t>
    </rPh>
    <rPh sb="4" eb="6">
      <t>ケッカ</t>
    </rPh>
    <phoneticPr fontId="2"/>
  </si>
  <si>
    <t>合計(12ヶ月分)･････‣</t>
    <rPh sb="6" eb="7">
      <t>ゲツ</t>
    </rPh>
    <rPh sb="7" eb="8">
      <t>ブン</t>
    </rPh>
    <phoneticPr fontId="2"/>
  </si>
  <si>
    <t>参考（１カ月あたり）</t>
    <rPh sb="0" eb="2">
      <t>サンコウ</t>
    </rPh>
    <rPh sb="5" eb="6">
      <t>ガツ</t>
    </rPh>
    <phoneticPr fontId="2"/>
  </si>
  <si>
    <t>均等割額(12ヶ月分)･‣</t>
    <rPh sb="0" eb="3">
      <t>キントウワリ</t>
    </rPh>
    <rPh sb="3" eb="4">
      <t>ガク</t>
    </rPh>
    <phoneticPr fontId="2"/>
  </si>
  <si>
    <t>・クリーム色の部分の該当部分を選択または入力してください。</t>
    <rPh sb="5" eb="6">
      <t>イロ</t>
    </rPh>
    <rPh sb="7" eb="9">
      <t>ブブン</t>
    </rPh>
    <rPh sb="10" eb="12">
      <t>ガイトウ</t>
    </rPh>
    <rPh sb="12" eb="14">
      <t>ブブン</t>
    </rPh>
    <rPh sb="15" eb="17">
      <t>センタク</t>
    </rPh>
    <rPh sb="20" eb="22">
      <t>ニュウリョク</t>
    </rPh>
    <phoneticPr fontId="2"/>
  </si>
  <si>
    <t>未就学児判定区分
（1：該当、
０：非該当）</t>
    <rPh sb="0" eb="4">
      <t>ミシュウガクジ</t>
    </rPh>
    <rPh sb="4" eb="6">
      <t>ハンテイ</t>
    </rPh>
    <rPh sb="6" eb="8">
      <t>クブン</t>
    </rPh>
    <phoneticPr fontId="2"/>
  </si>
  <si>
    <t>未就学児数</t>
    <rPh sb="0" eb="4">
      <t>ミシュウガクジ</t>
    </rPh>
    <rPh sb="4" eb="5">
      <t>スウ</t>
    </rPh>
    <phoneticPr fontId="2"/>
  </si>
  <si>
    <t>③均等割額（未就学児減額分）</t>
    <rPh sb="1" eb="4">
      <t>キントウワリ</t>
    </rPh>
    <rPh sb="4" eb="5">
      <t>ガク</t>
    </rPh>
    <rPh sb="6" eb="10">
      <t>ミシュウガクジ</t>
    </rPh>
    <rPh sb="10" eb="13">
      <t>ゲンガクブン</t>
    </rPh>
    <phoneticPr fontId="2"/>
  </si>
  <si>
    <t>所得計算結果</t>
    <phoneticPr fontId="2"/>
  </si>
  <si>
    <t>※1…保険税の軽減判定をするため、世帯主が国保加入者ではない場合でも世帯主の収入は入力必須です。</t>
    <rPh sb="3" eb="5">
      <t>ホケン</t>
    </rPh>
    <rPh sb="5" eb="6">
      <t>ゼイ</t>
    </rPh>
    <rPh sb="7" eb="9">
      <t>ケイゲン</t>
    </rPh>
    <rPh sb="9" eb="11">
      <t>ハンテイ</t>
    </rPh>
    <rPh sb="17" eb="20">
      <t>セタイヌシ</t>
    </rPh>
    <rPh sb="30" eb="32">
      <t>バアイ</t>
    </rPh>
    <rPh sb="34" eb="37">
      <t>セタイヌシ</t>
    </rPh>
    <rPh sb="38" eb="40">
      <t>シュウニュウ</t>
    </rPh>
    <rPh sb="41" eb="43">
      <t>ニュウリョク</t>
    </rPh>
    <rPh sb="43" eb="45">
      <t>ヒッス</t>
    </rPh>
    <phoneticPr fontId="2"/>
  </si>
  <si>
    <t>・年度途中に75歳を迎える方は誕生月分より後期高齢者医療制度へ移行しますので、本エクセルにて正しく計算されません。</t>
    <rPh sb="1" eb="3">
      <t>ネンド</t>
    </rPh>
    <rPh sb="3" eb="5">
      <t>トチュウ</t>
    </rPh>
    <rPh sb="8" eb="9">
      <t>サイ</t>
    </rPh>
    <rPh sb="10" eb="11">
      <t>ムカ</t>
    </rPh>
    <rPh sb="13" eb="14">
      <t>カタ</t>
    </rPh>
    <rPh sb="15" eb="17">
      <t>タンジョウ</t>
    </rPh>
    <rPh sb="17" eb="18">
      <t>ツキ</t>
    </rPh>
    <rPh sb="18" eb="19">
      <t>ブン</t>
    </rPh>
    <rPh sb="21" eb="30">
      <t>コウキコウレイシャイリョウセイド</t>
    </rPh>
    <rPh sb="31" eb="33">
      <t>イコウ</t>
    </rPh>
    <rPh sb="39" eb="40">
      <t>ホン</t>
    </rPh>
    <rPh sb="46" eb="47">
      <t>タダ</t>
    </rPh>
    <rPh sb="49" eb="51">
      <t>ケイサン</t>
    </rPh>
    <phoneticPr fontId="2"/>
  </si>
  <si>
    <t>100円未満切り捨て</t>
    <phoneticPr fontId="2"/>
  </si>
  <si>
    <r>
      <t xml:space="preserve">年齢
</t>
    </r>
    <r>
      <rPr>
        <sz val="14"/>
        <color theme="1"/>
        <rFont val="HG丸ｺﾞｼｯｸM-PRO"/>
        <family val="3"/>
        <charset val="128"/>
      </rPr>
      <t>※２</t>
    </r>
    <rPh sb="0" eb="2">
      <t>ネンレイ</t>
    </rPh>
    <phoneticPr fontId="2"/>
  </si>
  <si>
    <t>合計(月割分)･･･‣</t>
    <phoneticPr fontId="2"/>
  </si>
  <si>
    <t>12カ月</t>
  </si>
  <si>
    <t>⑥限度超過額</t>
    <rPh sb="1" eb="3">
      <t>ゲンド</t>
    </rPh>
    <rPh sb="3" eb="5">
      <t>チョウカ</t>
    </rPh>
    <rPh sb="5" eb="6">
      <t>ガク</t>
    </rPh>
    <phoneticPr fontId="2"/>
  </si>
  <si>
    <t>④均等割額（軽減－未就学児減額）</t>
    <rPh sb="1" eb="4">
      <t>キントウワ</t>
    </rPh>
    <rPh sb="4" eb="5">
      <t>ガク</t>
    </rPh>
    <rPh sb="6" eb="8">
      <t>ケイゲン</t>
    </rPh>
    <rPh sb="9" eb="13">
      <t>ミシュウガクジ</t>
    </rPh>
    <rPh sb="13" eb="15">
      <t>ゲンガク</t>
    </rPh>
    <phoneticPr fontId="2"/>
  </si>
  <si>
    <t>⑤算出合計額（①＋④）</t>
    <rPh sb="1" eb="3">
      <t>サンシュツ</t>
    </rPh>
    <rPh sb="3" eb="5">
      <t>ゴウケイ</t>
    </rPh>
    <rPh sb="5" eb="6">
      <t>ガク</t>
    </rPh>
    <phoneticPr fontId="2"/>
  </si>
  <si>
    <t>⑦決定保険税額（⑤－⑥）</t>
    <rPh sb="1" eb="3">
      <t>ケッテイ</t>
    </rPh>
    <rPh sb="3" eb="5">
      <t>ホケン</t>
    </rPh>
    <rPh sb="5" eb="7">
      <t>ゼイガク</t>
    </rPh>
    <rPh sb="6" eb="7">
      <t>ガク</t>
    </rPh>
    <phoneticPr fontId="2"/>
  </si>
  <si>
    <t>⑧月割保険税（⑦×月数÷12）</t>
    <rPh sb="1" eb="3">
      <t>ツキワリ</t>
    </rPh>
    <rPh sb="3" eb="5">
      <t>ホケン</t>
    </rPh>
    <rPh sb="5" eb="6">
      <t>ゼイ</t>
    </rPh>
    <rPh sb="9" eb="11">
      <t>ツキスウ</t>
    </rPh>
    <phoneticPr fontId="2"/>
  </si>
  <si>
    <t>年金所得
（軽減判定用）</t>
    <rPh sb="0" eb="2">
      <t>ネンキン</t>
    </rPh>
    <rPh sb="2" eb="4">
      <t>ショトク</t>
    </rPh>
    <rPh sb="6" eb="11">
      <t>ケイゲンハンテイヨウ</t>
    </rPh>
    <phoneticPr fontId="2"/>
  </si>
  <si>
    <t>所得金額
調整控除②
（軽減判定用）</t>
    <rPh sb="0" eb="2">
      <t>ショトク</t>
    </rPh>
    <rPh sb="2" eb="4">
      <t>キンガク</t>
    </rPh>
    <rPh sb="5" eb="7">
      <t>チョウセイ</t>
    </rPh>
    <rPh sb="7" eb="9">
      <t>コウジョ</t>
    </rPh>
    <rPh sb="12" eb="17">
      <t>ケイゲンハンテイヨウ</t>
    </rPh>
    <phoneticPr fontId="2"/>
  </si>
  <si>
    <r>
      <t>給与所得
（失業軽減</t>
    </r>
    <r>
      <rPr>
        <b/>
        <sz val="16"/>
        <rFont val="HG丸ｺﾞｼｯｸM-PRO"/>
        <family val="3"/>
        <charset val="128"/>
      </rPr>
      <t>後</t>
    </r>
    <r>
      <rPr>
        <sz val="11"/>
        <rFont val="HG丸ｺﾞｼｯｸM-PRO"/>
        <family val="3"/>
        <charset val="128"/>
      </rPr>
      <t>）
（所得金額調整控除</t>
    </r>
    <r>
      <rPr>
        <b/>
        <sz val="16"/>
        <rFont val="HG丸ｺﾞｼｯｸM-PRO"/>
        <family val="3"/>
        <charset val="128"/>
      </rPr>
      <t>後</t>
    </r>
    <r>
      <rPr>
        <sz val="11"/>
        <rFont val="HG丸ｺﾞｼｯｸM-PRO"/>
        <family val="3"/>
        <charset val="128"/>
      </rPr>
      <t>）
（軽減判定用）</t>
    </r>
    <rPh sb="0" eb="2">
      <t>キュウヨ</t>
    </rPh>
    <rPh sb="2" eb="4">
      <t>ショトク</t>
    </rPh>
    <rPh sb="6" eb="8">
      <t>シツギョウ</t>
    </rPh>
    <rPh sb="8" eb="10">
      <t>ケイゲン</t>
    </rPh>
    <rPh sb="10" eb="11">
      <t>アト</t>
    </rPh>
    <rPh sb="14" eb="16">
      <t>ショトク</t>
    </rPh>
    <rPh sb="16" eb="18">
      <t>キンガク</t>
    </rPh>
    <rPh sb="18" eb="20">
      <t>チョウセイ</t>
    </rPh>
    <rPh sb="20" eb="22">
      <t>コウジョ</t>
    </rPh>
    <rPh sb="22" eb="23">
      <t>アト</t>
    </rPh>
    <rPh sb="26" eb="31">
      <t>ケイゲンハンテイヨウ</t>
    </rPh>
    <phoneticPr fontId="2"/>
  </si>
  <si>
    <r>
      <t>・</t>
    </r>
    <r>
      <rPr>
        <sz val="14"/>
        <color rgb="FFFF0000"/>
        <rFont val="HG丸ｺﾞｼｯｸM-PRO"/>
        <family val="3"/>
        <charset val="128"/>
      </rPr>
      <t>年度途中に40歳を迎える方は介護支援金分が月割りにて発生し、65歳を迎える方は別途請求がされるようになりますので、本エクセルにて正しく計算されません。</t>
    </r>
    <rPh sb="1" eb="3">
      <t>ネンド</t>
    </rPh>
    <rPh sb="3" eb="5">
      <t>トチュウ</t>
    </rPh>
    <rPh sb="8" eb="9">
      <t>サイ</t>
    </rPh>
    <rPh sb="10" eb="11">
      <t>ムカ</t>
    </rPh>
    <rPh sb="13" eb="14">
      <t>カタ</t>
    </rPh>
    <rPh sb="15" eb="17">
      <t>カイゴ</t>
    </rPh>
    <rPh sb="17" eb="19">
      <t>シエン</t>
    </rPh>
    <rPh sb="19" eb="20">
      <t>キン</t>
    </rPh>
    <rPh sb="20" eb="21">
      <t>ブン</t>
    </rPh>
    <rPh sb="22" eb="24">
      <t>ツキワ</t>
    </rPh>
    <rPh sb="27" eb="29">
      <t>ハッセイ</t>
    </rPh>
    <rPh sb="35" eb="36">
      <t>ムカ</t>
    </rPh>
    <rPh sb="38" eb="39">
      <t>カタ</t>
    </rPh>
    <rPh sb="40" eb="42">
      <t>ベット</t>
    </rPh>
    <rPh sb="42" eb="44">
      <t>セイキュウ</t>
    </rPh>
    <rPh sb="58" eb="59">
      <t>ホン</t>
    </rPh>
    <rPh sb="65" eb="66">
      <t>タダ</t>
    </rPh>
    <rPh sb="68" eb="70">
      <t>ケイサン</t>
    </rPh>
    <phoneticPr fontId="2"/>
  </si>
  <si>
    <t>その他の所得
(雑所得、営業所得、譲渡一時所得等）※3</t>
    <rPh sb="2" eb="3">
      <t>タ</t>
    </rPh>
    <rPh sb="4" eb="6">
      <t>ショトク</t>
    </rPh>
    <rPh sb="8" eb="11">
      <t>ザツショトク</t>
    </rPh>
    <rPh sb="12" eb="14">
      <t>エイギョウ</t>
    </rPh>
    <rPh sb="14" eb="16">
      <t>ショトク</t>
    </rPh>
    <rPh sb="17" eb="19">
      <t>ジョウト</t>
    </rPh>
    <rPh sb="19" eb="21">
      <t>イチジ</t>
    </rPh>
    <rPh sb="21" eb="23">
      <t>ショトク</t>
    </rPh>
    <rPh sb="23" eb="24">
      <t>ナド</t>
    </rPh>
    <phoneticPr fontId="2"/>
  </si>
  <si>
    <t>倒産・解雇・雇い止めによる離職の場合選択
※4</t>
    <rPh sb="0" eb="2">
      <t>トウサン</t>
    </rPh>
    <rPh sb="3" eb="5">
      <t>カイコ</t>
    </rPh>
    <rPh sb="6" eb="7">
      <t>ヤト</t>
    </rPh>
    <rPh sb="8" eb="9">
      <t>ド</t>
    </rPh>
    <rPh sb="13" eb="15">
      <t>リショク</t>
    </rPh>
    <rPh sb="16" eb="18">
      <t>バアイ</t>
    </rPh>
    <rPh sb="18" eb="20">
      <t>センタク</t>
    </rPh>
    <phoneticPr fontId="2"/>
  </si>
  <si>
    <t>世帯主が国保加入者でない場合選択
※5</t>
    <rPh sb="0" eb="3">
      <t>セタイヌシ</t>
    </rPh>
    <rPh sb="4" eb="6">
      <t>コクホ</t>
    </rPh>
    <rPh sb="6" eb="9">
      <t>カニュウシャ</t>
    </rPh>
    <rPh sb="12" eb="14">
      <t>バアイ</t>
    </rPh>
    <rPh sb="14" eb="16">
      <t>センタク</t>
    </rPh>
    <phoneticPr fontId="2"/>
  </si>
  <si>
    <t>所得金額調整控除に該当する場合選択
※6</t>
    <rPh sb="0" eb="2">
      <t>ショトク</t>
    </rPh>
    <rPh sb="2" eb="4">
      <t>キンガク</t>
    </rPh>
    <rPh sb="4" eb="6">
      <t>チョウセイ</t>
    </rPh>
    <rPh sb="6" eb="8">
      <t>コウジョ</t>
    </rPh>
    <rPh sb="9" eb="11">
      <t>ガイトウ</t>
    </rPh>
    <rPh sb="13" eb="15">
      <t>バアイ</t>
    </rPh>
    <rPh sb="15" eb="17">
      <t>センタク</t>
    </rPh>
    <phoneticPr fontId="2"/>
  </si>
  <si>
    <t>※3…「その他の所得」が複数種類ある方や損失がある方は本エクセルでは正しく計算できない場合がありますので、詳細はお住まいの区役所保険年金課までお問い合わせください。</t>
    <rPh sb="6" eb="7">
      <t>タ</t>
    </rPh>
    <rPh sb="8" eb="10">
      <t>ショトク</t>
    </rPh>
    <rPh sb="12" eb="14">
      <t>フクスウ</t>
    </rPh>
    <rPh sb="14" eb="16">
      <t>シュルイ</t>
    </rPh>
    <rPh sb="18" eb="19">
      <t>カタ</t>
    </rPh>
    <rPh sb="20" eb="22">
      <t>ソンシツ</t>
    </rPh>
    <rPh sb="25" eb="26">
      <t>カタ</t>
    </rPh>
    <rPh sb="27" eb="28">
      <t>ホン</t>
    </rPh>
    <rPh sb="34" eb="35">
      <t>タダ</t>
    </rPh>
    <rPh sb="37" eb="39">
      <t>ケイサン</t>
    </rPh>
    <rPh sb="43" eb="45">
      <t>バアイ</t>
    </rPh>
    <rPh sb="53" eb="55">
      <t>ショウサイ</t>
    </rPh>
    <rPh sb="57" eb="58">
      <t>ス</t>
    </rPh>
    <rPh sb="61" eb="64">
      <t>クヤクショ</t>
    </rPh>
    <rPh sb="64" eb="66">
      <t>ホケン</t>
    </rPh>
    <rPh sb="66" eb="68">
      <t>ネンキン</t>
    </rPh>
    <rPh sb="68" eb="69">
      <t>カ</t>
    </rPh>
    <rPh sb="72" eb="73">
      <t>ト</t>
    </rPh>
    <rPh sb="74" eb="75">
      <t>ア</t>
    </rPh>
    <phoneticPr fontId="2"/>
  </si>
  <si>
    <t xml:space="preserve">※4…この軽減を受けるには、雇用保険受給資格者証が必要です。
</t>
    <rPh sb="5" eb="7">
      <t>ケイゲン</t>
    </rPh>
    <rPh sb="8" eb="9">
      <t>ウ</t>
    </rPh>
    <rPh sb="14" eb="16">
      <t>コヨウ</t>
    </rPh>
    <rPh sb="16" eb="18">
      <t>ホケン</t>
    </rPh>
    <rPh sb="18" eb="20">
      <t>ジュキュウ</t>
    </rPh>
    <rPh sb="20" eb="23">
      <t>シカクシャ</t>
    </rPh>
    <rPh sb="23" eb="24">
      <t>ショウ</t>
    </rPh>
    <rPh sb="25" eb="27">
      <t>ヒツヨウ</t>
    </rPh>
    <phoneticPr fontId="2"/>
  </si>
  <si>
    <t>※5…世帯主の方が国保加入者でない場合、「擬制世帯主」を選択してください。（世帯主が75歳以上の後期高齢者医療制度に加入中の場合を含む）</t>
    <rPh sb="7" eb="8">
      <t>カタ</t>
    </rPh>
    <rPh sb="9" eb="11">
      <t>コクホ</t>
    </rPh>
    <rPh sb="11" eb="14">
      <t>カニュウシャ</t>
    </rPh>
    <rPh sb="17" eb="19">
      <t>バアイ</t>
    </rPh>
    <rPh sb="28" eb="30">
      <t>センタク</t>
    </rPh>
    <rPh sb="65" eb="66">
      <t>フク</t>
    </rPh>
    <phoneticPr fontId="2"/>
  </si>
  <si>
    <t>※6…給与収入が850万円超で次のいずれかに該当する場合、「所得金額調整控除該当」を選択してください。</t>
    <rPh sb="15" eb="16">
      <t>ツギ</t>
    </rPh>
    <rPh sb="22" eb="24">
      <t>ガイトウ</t>
    </rPh>
    <rPh sb="26" eb="28">
      <t>バアイ</t>
    </rPh>
    <rPh sb="42" eb="44">
      <t>センタク</t>
    </rPh>
    <phoneticPr fontId="2"/>
  </si>
  <si>
    <t xml:space="preserve">※2…未就学児に係る均等割額は2分の1減額されますので年齢枠を正しく選択してください。
</t>
    <phoneticPr fontId="2"/>
  </si>
  <si>
    <t>令和7年度　さいたま市国民健康保険税の試算表</t>
    <rPh sb="10" eb="11">
      <t>シ</t>
    </rPh>
    <rPh sb="17" eb="18">
      <t>ゼイ</t>
    </rPh>
    <rPh sb="19" eb="22">
      <t>シサンヒョウ</t>
    </rPh>
    <phoneticPr fontId="2"/>
  </si>
  <si>
    <r>
      <t>・</t>
    </r>
    <r>
      <rPr>
        <sz val="14"/>
        <color rgb="FFFF0000"/>
        <rFont val="HG丸ｺﾞｼｯｸM-PRO"/>
        <family val="3"/>
        <charset val="128"/>
      </rPr>
      <t>昭和35年1月2日以降生まれで、年金収入（障害年金・遺族年金を除く）がある方は、本エクセルにて正しく計算できない場合があります。</t>
    </r>
    <rPh sb="1" eb="3">
      <t>ショウワ</t>
    </rPh>
    <rPh sb="5" eb="6">
      <t>ネン</t>
    </rPh>
    <rPh sb="7" eb="8">
      <t>ガツ</t>
    </rPh>
    <rPh sb="9" eb="10">
      <t>ニチ</t>
    </rPh>
    <rPh sb="10" eb="12">
      <t>イコウ</t>
    </rPh>
    <rPh sb="12" eb="13">
      <t>ウ</t>
    </rPh>
    <rPh sb="17" eb="19">
      <t>ネンキン</t>
    </rPh>
    <rPh sb="19" eb="21">
      <t>シュウニュウ</t>
    </rPh>
    <rPh sb="22" eb="24">
      <t>ショウガイ</t>
    </rPh>
    <rPh sb="24" eb="26">
      <t>ネンキン</t>
    </rPh>
    <rPh sb="27" eb="31">
      <t>イゾクネンキン</t>
    </rPh>
    <rPh sb="32" eb="33">
      <t>ノゾ</t>
    </rPh>
    <rPh sb="38" eb="39">
      <t>カタ</t>
    </rPh>
    <rPh sb="41" eb="42">
      <t>ホン</t>
    </rPh>
    <rPh sb="48" eb="49">
      <t>タダ</t>
    </rPh>
    <rPh sb="51" eb="53">
      <t>ケイサン</t>
    </rPh>
    <rPh sb="57" eb="59">
      <t>バアイ</t>
    </rPh>
    <phoneticPr fontId="2"/>
  </si>
  <si>
    <t>◆令和7年度分の国民健康保険税（年税額）</t>
    <rPh sb="16" eb="19">
      <t>ネンゼイガク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</si>
</sst>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quot;円&quot;"/>
    <numFmt numFmtId="178" formatCode="#,##0&quot;円&quot;"/>
    <numFmt numFmtId="179" formatCode="#,##0&quot;円&quot;_ ;[Red]\▲#,##0\ &quot;円&quot;"/>
    <numFmt numFmtId="180" formatCode="#,##0&quot;人&quot;_ ;[Red]\▲#,##0\ &quot;人&quot;"/>
  </numFmts>
  <fonts count="22" x14ac:knownFonts="1">
    <font>
      <sz val="11"/>
      <color theme="1"/>
      <name val="ＭＳ Ｐゴシック"/>
      <family val="2"/>
      <charset val="128"/>
      <scheme val="minor"/>
    </font>
    <font>
      <sz val="14"/>
      <color theme="1"/>
      <name val="HG丸ｺﾞｼｯｸM-PRO"/>
      <family val="3"/>
      <charset val="128"/>
    </font>
    <font>
      <sz val="6"/>
      <name val="ＭＳ Ｐゴシック"/>
      <family val="2"/>
      <charset val="128"/>
      <scheme val="minor"/>
    </font>
    <font>
      <sz val="10"/>
      <color theme="1"/>
      <name val="HG丸ｺﾞｼｯｸM-PRO"/>
      <family val="3"/>
      <charset val="128"/>
    </font>
    <font>
      <sz val="9"/>
      <color theme="1"/>
      <name val="HG丸ｺﾞｼｯｸM-PRO"/>
      <family val="3"/>
      <charset val="128"/>
    </font>
    <font>
      <sz val="13"/>
      <color theme="1"/>
      <name val="HG丸ｺﾞｼｯｸM-PRO"/>
      <family val="3"/>
      <charset val="128"/>
    </font>
    <font>
      <sz val="12"/>
      <color theme="1"/>
      <name val="HG丸ｺﾞｼｯｸM-PRO"/>
      <family val="3"/>
      <charset val="128"/>
    </font>
    <font>
      <sz val="11"/>
      <color theme="1"/>
      <name val="HG丸ｺﾞｼｯｸM-PRO"/>
      <family val="3"/>
      <charset val="128"/>
    </font>
    <font>
      <b/>
      <sz val="14"/>
      <color theme="1"/>
      <name val="HG丸ｺﾞｼｯｸM-PRO"/>
      <family val="3"/>
      <charset val="128"/>
    </font>
    <font>
      <sz val="11"/>
      <color theme="1"/>
      <name val="ＭＳ Ｐゴシック"/>
      <family val="2"/>
      <charset val="128"/>
      <scheme val="minor"/>
    </font>
    <font>
      <sz val="9"/>
      <color indexed="8"/>
      <name val="HG丸ｺﾞｼｯｸM-PRO"/>
      <family val="3"/>
      <charset val="128"/>
    </font>
    <font>
      <sz val="11"/>
      <name val="HG丸ｺﾞｼｯｸM-PRO"/>
      <family val="3"/>
      <charset val="128"/>
    </font>
    <font>
      <b/>
      <sz val="11"/>
      <color rgb="FFFF0000"/>
      <name val="HG丸ｺﾞｼｯｸM-PRO"/>
      <family val="3"/>
      <charset val="128"/>
    </font>
    <font>
      <sz val="12"/>
      <name val="HG丸ｺﾞｼｯｸM-PRO"/>
      <family val="3"/>
      <charset val="128"/>
    </font>
    <font>
      <b/>
      <sz val="16"/>
      <name val="HG丸ｺﾞｼｯｸM-PRO"/>
      <family val="3"/>
      <charset val="128"/>
    </font>
    <font>
      <sz val="14"/>
      <name val="HG丸ｺﾞｼｯｸM-PRO"/>
      <family val="3"/>
      <charset val="128"/>
    </font>
    <font>
      <b/>
      <sz val="18"/>
      <color theme="1"/>
      <name val="HG丸ｺﾞｼｯｸM-PRO"/>
      <family val="3"/>
      <charset val="128"/>
    </font>
    <font>
      <b/>
      <sz val="16"/>
      <color theme="1"/>
      <name val="HG丸ｺﾞｼｯｸM-PRO"/>
      <family val="3"/>
      <charset val="128"/>
    </font>
    <font>
      <sz val="16"/>
      <color theme="1"/>
      <name val="HG丸ｺﾞｼｯｸM-PRO"/>
      <family val="3"/>
      <charset val="128"/>
    </font>
    <font>
      <sz val="13"/>
      <name val="HG丸ｺﾞｼｯｸM-PRO"/>
      <family val="3"/>
      <charset val="128"/>
    </font>
    <font>
      <b/>
      <sz val="26"/>
      <color theme="1"/>
      <name val="HG丸ｺﾞｼｯｸM-PRO"/>
      <family val="3"/>
      <charset val="128"/>
    </font>
    <font>
      <sz val="14"/>
      <color rgb="FFFF0000"/>
      <name val="HG丸ｺﾞｼｯｸM-PRO"/>
      <family val="3"/>
      <charset val="128"/>
    </font>
  </fonts>
  <fills count="1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FFD2CB"/>
        <bgColor indexed="64"/>
      </patternFill>
    </fill>
    <fill>
      <patternFill patternType="solid">
        <fgColor rgb="FF00FF00"/>
        <bgColor indexed="64"/>
      </patternFill>
    </fill>
    <fill>
      <patternFill patternType="solid">
        <fgColor rgb="FF66FFCC"/>
        <bgColor indexed="64"/>
      </patternFill>
    </fill>
    <fill>
      <patternFill patternType="solid">
        <fgColor rgb="FF00FFFF"/>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FC000"/>
        <bgColor indexed="64"/>
      </patternFill>
    </fill>
    <fill>
      <patternFill patternType="solid">
        <fgColor rgb="FFFFFFCC"/>
        <bgColor indexed="64"/>
      </patternFill>
    </fill>
    <fill>
      <patternFill patternType="solid">
        <fgColor theme="4" tint="0.79998168889431442"/>
        <bgColor indexed="64"/>
      </patternFill>
    </fill>
  </fills>
  <borders count="5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theme="0" tint="-0.2499465926084170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0" tint="-0.24994659260841701"/>
      </top>
      <bottom/>
      <diagonal/>
    </border>
    <border>
      <left style="thin">
        <color indexed="64"/>
      </left>
      <right style="thin">
        <color indexed="64"/>
      </right>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thin">
        <color theme="0" tint="-0.499984740745262"/>
      </left>
      <right/>
      <top style="thin">
        <color indexed="64"/>
      </top>
      <bottom style="dotted">
        <color theme="0" tint="-0.499984740745262"/>
      </bottom>
      <diagonal/>
    </border>
    <border>
      <left style="thin">
        <color indexed="64"/>
      </left>
      <right style="thin">
        <color indexed="64"/>
      </right>
      <top style="thin">
        <color indexed="64"/>
      </top>
      <bottom style="dotted">
        <color theme="0" tint="-0.499984740745262"/>
      </bottom>
      <diagonal/>
    </border>
    <border>
      <left style="thin">
        <color theme="0" tint="-0.499984740745262"/>
      </left>
      <right/>
      <top style="dotted">
        <color theme="0" tint="-0.499984740745262"/>
      </top>
      <bottom style="dotted">
        <color theme="0" tint="-0.499984740745262"/>
      </bottom>
      <diagonal/>
    </border>
    <border>
      <left style="thin">
        <color indexed="64"/>
      </left>
      <right style="thin">
        <color indexed="64"/>
      </right>
      <top style="dotted">
        <color theme="0" tint="-0.499984740745262"/>
      </top>
      <bottom style="dotted">
        <color theme="0" tint="-0.499984740745262"/>
      </bottom>
      <diagonal/>
    </border>
    <border>
      <left style="thin">
        <color theme="0" tint="-0.499984740745262"/>
      </left>
      <right/>
      <top style="dotted">
        <color theme="0" tint="-0.499984740745262"/>
      </top>
      <bottom style="thin">
        <color theme="0" tint="-0.499984740745262"/>
      </bottom>
      <diagonal/>
    </border>
    <border>
      <left style="thin">
        <color indexed="64"/>
      </left>
      <right style="thin">
        <color indexed="64"/>
      </right>
      <top style="dotted">
        <color theme="0" tint="-0.499984740745262"/>
      </top>
      <bottom style="thin">
        <color theme="0" tint="-0.499984740745262"/>
      </bottom>
      <diagonal/>
    </border>
    <border>
      <left style="thin">
        <color indexed="64"/>
      </left>
      <right style="thin">
        <color indexed="64"/>
      </right>
      <top style="dotted">
        <color theme="0" tint="-0.499984740745262"/>
      </top>
      <bottom style="thin">
        <color indexed="64"/>
      </bottom>
      <diagonal/>
    </border>
    <border>
      <left style="thin">
        <color indexed="64"/>
      </left>
      <right/>
      <top style="thin">
        <color indexed="64"/>
      </top>
      <bottom style="dotted">
        <color theme="0" tint="-0.499984740745262"/>
      </bottom>
      <diagonal/>
    </border>
    <border>
      <left style="thin">
        <color indexed="64"/>
      </left>
      <right/>
      <top style="dotted">
        <color theme="0" tint="-0.499984740745262"/>
      </top>
      <bottom style="dotted">
        <color theme="0" tint="-0.499984740745262"/>
      </bottom>
      <diagonal/>
    </border>
    <border>
      <left style="thin">
        <color theme="0" tint="-0.499984740745262"/>
      </left>
      <right/>
      <top style="dotted">
        <color theme="0" tint="-0.499984740745262"/>
      </top>
      <bottom style="thin">
        <color indexed="64"/>
      </bottom>
      <diagonal/>
    </border>
    <border>
      <left style="thin">
        <color indexed="64"/>
      </left>
      <right/>
      <top style="dotted">
        <color theme="0" tint="-0.499984740745262"/>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cellStyleXfs>
  <cellXfs count="309">
    <xf numFmtId="0" fontId="0" fillId="0" borderId="0" xfId="0">
      <alignment vertical="center"/>
    </xf>
    <xf numFmtId="0" fontId="1" fillId="0" borderId="0" xfId="0" applyFont="1">
      <alignment vertical="center"/>
    </xf>
    <xf numFmtId="0" fontId="1" fillId="0"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right" vertical="center"/>
    </xf>
    <xf numFmtId="0" fontId="1" fillId="0" borderId="0" xfId="0" applyFont="1" applyFill="1" applyBorder="1" applyAlignment="1">
      <alignment vertical="center"/>
    </xf>
    <xf numFmtId="0" fontId="1" fillId="0" borderId="0" xfId="0" applyFont="1" applyFill="1" applyBorder="1" applyProtection="1">
      <alignment vertical="center"/>
    </xf>
    <xf numFmtId="0" fontId="7" fillId="0" borderId="0" xfId="0" applyFont="1">
      <alignment vertical="center"/>
    </xf>
    <xf numFmtId="0" fontId="8" fillId="0" borderId="0" xfId="0" applyFont="1">
      <alignment vertical="center"/>
    </xf>
    <xf numFmtId="0" fontId="1" fillId="0" borderId="0" xfId="0" applyFont="1" applyFill="1" applyBorder="1" applyAlignment="1" applyProtection="1">
      <alignment vertical="center"/>
    </xf>
    <xf numFmtId="0" fontId="1" fillId="0" borderId="0" xfId="0" applyFont="1" applyBorder="1">
      <alignment vertical="center"/>
    </xf>
    <xf numFmtId="177" fontId="1" fillId="0" borderId="0" xfId="1" applyNumberFormat="1" applyFont="1" applyFill="1" applyBorder="1" applyAlignment="1">
      <alignment vertical="center"/>
    </xf>
    <xf numFmtId="0" fontId="1" fillId="0" borderId="0" xfId="0" applyFont="1" applyFill="1" applyBorder="1">
      <alignment vertical="center"/>
    </xf>
    <xf numFmtId="0" fontId="6" fillId="0" borderId="0" xfId="0" applyFont="1" applyBorder="1">
      <alignment vertical="center"/>
    </xf>
    <xf numFmtId="0" fontId="6" fillId="0" borderId="0" xfId="0" applyFont="1" applyFill="1" applyBorder="1">
      <alignment vertical="center"/>
    </xf>
    <xf numFmtId="177" fontId="1" fillId="0" borderId="0" xfId="0" applyNumberFormat="1" applyFont="1" applyFill="1" applyBorder="1" applyAlignment="1">
      <alignment vertical="center"/>
    </xf>
    <xf numFmtId="0" fontId="8" fillId="0" borderId="0" xfId="0" applyFont="1" applyBorder="1" applyAlignment="1">
      <alignment vertical="center"/>
    </xf>
    <xf numFmtId="0" fontId="8" fillId="0" borderId="0" xfId="0" applyFont="1" applyAlignment="1">
      <alignment horizontal="left" vertical="center"/>
    </xf>
    <xf numFmtId="0" fontId="6" fillId="0" borderId="8" xfId="0" applyFont="1" applyBorder="1">
      <alignment vertical="center"/>
    </xf>
    <xf numFmtId="0" fontId="1" fillId="0" borderId="8"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9" xfId="0" applyFont="1" applyBorder="1">
      <alignment vertical="center"/>
    </xf>
    <xf numFmtId="0" fontId="1" fillId="0" borderId="8" xfId="0" applyFont="1" applyFill="1" applyBorder="1">
      <alignment vertical="center"/>
    </xf>
    <xf numFmtId="0" fontId="6" fillId="0" borderId="0" xfId="0" applyFont="1" applyFill="1" applyBorder="1" applyAlignment="1">
      <alignment vertical="center"/>
    </xf>
    <xf numFmtId="0" fontId="4" fillId="0" borderId="0" xfId="0" applyFont="1" applyFill="1" applyBorder="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vertical="center"/>
    </xf>
    <xf numFmtId="0" fontId="7" fillId="0" borderId="0" xfId="0" applyFont="1" applyFill="1" applyBorder="1" applyAlignment="1">
      <alignment horizontal="center" vertical="center"/>
    </xf>
    <xf numFmtId="0" fontId="5" fillId="0" borderId="0" xfId="0" applyFont="1" applyFill="1" applyBorder="1">
      <alignment vertical="center"/>
    </xf>
    <xf numFmtId="0" fontId="1" fillId="0" borderId="0" xfId="0" applyFont="1" applyFill="1">
      <alignment vertical="center"/>
    </xf>
    <xf numFmtId="0" fontId="5" fillId="0" borderId="0" xfId="0" applyFont="1" applyFill="1" applyBorder="1" applyAlignment="1">
      <alignment vertical="center"/>
    </xf>
    <xf numFmtId="0" fontId="8" fillId="0" borderId="0" xfId="0" applyFont="1">
      <alignment vertical="center"/>
    </xf>
    <xf numFmtId="0" fontId="11" fillId="0" borderId="0" xfId="0" applyFont="1">
      <alignment vertical="center"/>
    </xf>
    <xf numFmtId="0" fontId="7" fillId="0" borderId="0" xfId="0" applyFont="1" applyFill="1" applyBorder="1" applyAlignment="1">
      <alignment vertical="center"/>
    </xf>
    <xf numFmtId="0" fontId="7" fillId="0" borderId="0" xfId="0" applyFont="1" applyFill="1" applyBorder="1" applyProtection="1">
      <alignment vertical="center"/>
    </xf>
    <xf numFmtId="0" fontId="7" fillId="0" borderId="0" xfId="0" applyFont="1" applyFill="1" applyBorder="1" applyAlignment="1" applyProtection="1">
      <alignment vertical="center"/>
    </xf>
    <xf numFmtId="0" fontId="5" fillId="0" borderId="0" xfId="0" applyFont="1">
      <alignment vertical="center"/>
    </xf>
    <xf numFmtId="0" fontId="11" fillId="0" borderId="0" xfId="0" applyFont="1" applyFill="1">
      <alignment vertical="center"/>
    </xf>
    <xf numFmtId="0" fontId="11" fillId="2" borderId="0" xfId="0" applyFont="1" applyFill="1">
      <alignment vertical="center"/>
    </xf>
    <xf numFmtId="176" fontId="11" fillId="0" borderId="0" xfId="0" applyNumberFormat="1" applyFont="1">
      <alignment vertical="center"/>
    </xf>
    <xf numFmtId="176" fontId="11" fillId="0" borderId="0" xfId="0" applyNumberFormat="1" applyFont="1" applyFill="1" applyBorder="1" applyAlignment="1" applyProtection="1">
      <alignment horizontal="right" vertical="center"/>
    </xf>
    <xf numFmtId="0" fontId="11" fillId="0" borderId="0" xfId="0" applyFont="1" applyFill="1" applyBorder="1">
      <alignment vertical="center"/>
    </xf>
    <xf numFmtId="0" fontId="11" fillId="0" borderId="0" xfId="0" applyFont="1" applyBorder="1">
      <alignment vertical="center"/>
    </xf>
    <xf numFmtId="0" fontId="11" fillId="0" borderId="20" xfId="0" applyFont="1" applyBorder="1">
      <alignment vertical="center"/>
    </xf>
    <xf numFmtId="0" fontId="1" fillId="0" borderId="0" xfId="0" applyFont="1">
      <alignment vertical="center"/>
    </xf>
    <xf numFmtId="179" fontId="11" fillId="0" borderId="20" xfId="0" applyNumberFormat="1" applyFont="1" applyFill="1" applyBorder="1" applyAlignment="1" applyProtection="1">
      <alignment horizontal="right" vertical="center"/>
    </xf>
    <xf numFmtId="0" fontId="1" fillId="0" borderId="0" xfId="0" applyFont="1">
      <alignment vertical="center"/>
    </xf>
    <xf numFmtId="0" fontId="11" fillId="0" borderId="20" xfId="0" applyFont="1" applyFill="1" applyBorder="1" applyAlignment="1">
      <alignment horizontal="center" vertical="center"/>
    </xf>
    <xf numFmtId="179" fontId="11" fillId="0" borderId="20" xfId="0" applyNumberFormat="1" applyFont="1" applyFill="1" applyBorder="1">
      <alignment vertical="center"/>
    </xf>
    <xf numFmtId="0" fontId="12" fillId="0" borderId="0" xfId="0" applyFont="1">
      <alignment vertical="center"/>
    </xf>
    <xf numFmtId="38" fontId="11" fillId="0" borderId="0" xfId="1" applyFont="1" applyBorder="1">
      <alignment vertical="center"/>
    </xf>
    <xf numFmtId="179" fontId="11" fillId="0" borderId="0" xfId="0" applyNumberFormat="1" applyFont="1" applyFill="1" applyBorder="1">
      <alignment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20" xfId="0" applyFont="1" applyFill="1" applyBorder="1" applyAlignment="1">
      <alignment horizontal="center" vertical="center"/>
    </xf>
    <xf numFmtId="180" fontId="11" fillId="0" borderId="20" xfId="0" applyNumberFormat="1" applyFont="1" applyFill="1" applyBorder="1" applyAlignment="1">
      <alignment horizontal="center" vertical="center"/>
    </xf>
    <xf numFmtId="0" fontId="7" fillId="0" borderId="0" xfId="0" applyFont="1" applyFill="1">
      <alignment vertical="center"/>
    </xf>
    <xf numFmtId="179" fontId="11" fillId="0" borderId="0" xfId="0" applyNumberFormat="1" applyFont="1">
      <alignment vertical="center"/>
    </xf>
    <xf numFmtId="0" fontId="1" fillId="0" borderId="8" xfId="0" applyFont="1" applyFill="1" applyBorder="1" applyProtection="1">
      <alignment vertical="center"/>
    </xf>
    <xf numFmtId="0" fontId="1" fillId="2" borderId="0" xfId="0" applyFont="1" applyFill="1" applyBorder="1" applyAlignment="1" applyProtection="1">
      <alignment vertical="center"/>
    </xf>
    <xf numFmtId="0" fontId="1" fillId="0" borderId="0" xfId="0" applyFont="1" applyFill="1" applyBorder="1" applyAlignment="1" applyProtection="1">
      <alignment horizontal="center" vertical="center"/>
    </xf>
    <xf numFmtId="9" fontId="11" fillId="0" borderId="20" xfId="2" applyFont="1" applyFill="1" applyBorder="1" applyAlignment="1">
      <alignment horizontal="center" vertical="center"/>
    </xf>
    <xf numFmtId="176" fontId="11" fillId="0" borderId="0" xfId="0" applyNumberFormat="1" applyFont="1" applyFill="1">
      <alignment vertical="center"/>
    </xf>
    <xf numFmtId="0" fontId="1" fillId="2" borderId="0" xfId="0" applyFont="1" applyFill="1" applyBorder="1" applyAlignment="1">
      <alignment vertical="center"/>
    </xf>
    <xf numFmtId="0" fontId="7" fillId="2" borderId="0" xfId="0" applyFont="1" applyFill="1" applyBorder="1" applyAlignment="1">
      <alignment horizontal="center" vertical="center"/>
    </xf>
    <xf numFmtId="0" fontId="4"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pplyProtection="1">
      <alignment vertical="center"/>
    </xf>
    <xf numFmtId="0" fontId="11" fillId="0" borderId="20" xfId="0" applyFont="1" applyBorder="1" applyAlignment="1">
      <alignment vertical="center" shrinkToFit="1"/>
    </xf>
    <xf numFmtId="0" fontId="11" fillId="9" borderId="20" xfId="0" applyFont="1" applyFill="1" applyBorder="1" applyAlignment="1">
      <alignment horizontal="center" vertical="center"/>
    </xf>
    <xf numFmtId="0" fontId="11" fillId="9" borderId="20" xfId="0" applyFont="1" applyFill="1" applyBorder="1" applyAlignment="1">
      <alignment horizontal="center" vertical="center" shrinkToFit="1"/>
    </xf>
    <xf numFmtId="0" fontId="11" fillId="9" borderId="5" xfId="0" applyFont="1" applyFill="1" applyBorder="1" applyAlignment="1">
      <alignment horizontal="center" vertical="center"/>
    </xf>
    <xf numFmtId="0" fontId="1" fillId="9" borderId="5" xfId="0" applyFont="1" applyFill="1" applyBorder="1" applyAlignment="1">
      <alignment horizontal="center" vertical="center"/>
    </xf>
    <xf numFmtId="0" fontId="1" fillId="9" borderId="7" xfId="0" applyFont="1" applyFill="1" applyBorder="1" applyAlignment="1">
      <alignment horizontal="center" vertical="center"/>
    </xf>
    <xf numFmtId="179" fontId="1" fillId="0" borderId="5" xfId="0" applyNumberFormat="1" applyFont="1" applyFill="1" applyBorder="1" applyAlignment="1" applyProtection="1">
      <alignment vertical="center"/>
    </xf>
    <xf numFmtId="179" fontId="1" fillId="0" borderId="7" xfId="0" applyNumberFormat="1" applyFont="1" applyFill="1" applyBorder="1" applyAlignment="1" applyProtection="1">
      <alignment vertical="center"/>
    </xf>
    <xf numFmtId="0" fontId="13" fillId="0" borderId="0" xfId="0" applyFont="1" applyFill="1">
      <alignment vertical="center"/>
    </xf>
    <xf numFmtId="0" fontId="13" fillId="0" borderId="20" xfId="0" applyFont="1" applyFill="1" applyBorder="1" applyAlignment="1">
      <alignment horizontal="center" vertical="center"/>
    </xf>
    <xf numFmtId="10" fontId="13" fillId="7" borderId="20" xfId="2" applyNumberFormat="1" applyFont="1" applyFill="1" applyBorder="1" applyProtection="1">
      <alignment vertical="center"/>
    </xf>
    <xf numFmtId="179" fontId="13" fillId="7" borderId="20" xfId="0" applyNumberFormat="1" applyFont="1" applyFill="1" applyBorder="1">
      <alignment vertical="center"/>
    </xf>
    <xf numFmtId="0" fontId="13" fillId="0" borderId="20" xfId="0" applyFont="1" applyBorder="1" applyAlignment="1">
      <alignment horizontal="center" vertical="center"/>
    </xf>
    <xf numFmtId="0" fontId="13" fillId="0" borderId="31" xfId="0" applyFont="1" applyBorder="1">
      <alignment vertical="center"/>
    </xf>
    <xf numFmtId="0" fontId="13" fillId="0" borderId="0" xfId="0" applyFont="1">
      <alignment vertical="center"/>
    </xf>
    <xf numFmtId="179" fontId="13" fillId="7" borderId="20" xfId="1" applyNumberFormat="1" applyFont="1" applyFill="1" applyBorder="1">
      <alignment vertical="center"/>
    </xf>
    <xf numFmtId="0" fontId="11" fillId="9" borderId="20" xfId="0" applyFont="1" applyFill="1" applyBorder="1" applyAlignment="1">
      <alignment horizontal="center" vertical="center"/>
    </xf>
    <xf numFmtId="0" fontId="1" fillId="0" borderId="0" xfId="0" applyFont="1">
      <alignment vertical="center"/>
    </xf>
    <xf numFmtId="0" fontId="1" fillId="9" borderId="32" xfId="0" applyFont="1" applyFill="1" applyBorder="1" applyAlignment="1">
      <alignment horizontal="center" vertical="center"/>
    </xf>
    <xf numFmtId="179" fontId="1" fillId="0" borderId="32" xfId="0" applyNumberFormat="1" applyFont="1" applyFill="1" applyBorder="1" applyAlignment="1" applyProtection="1">
      <alignment vertical="center"/>
    </xf>
    <xf numFmtId="179" fontId="7" fillId="0" borderId="0" xfId="0" applyNumberFormat="1" applyFont="1" applyFill="1">
      <alignment vertical="center"/>
    </xf>
    <xf numFmtId="0" fontId="11" fillId="10" borderId="20" xfId="0" applyFont="1" applyFill="1" applyBorder="1" applyAlignment="1">
      <alignment horizontal="center" vertical="center"/>
    </xf>
    <xf numFmtId="0" fontId="1" fillId="0" borderId="0" xfId="0" applyFont="1" applyAlignment="1">
      <alignment horizontal="center" vertical="center"/>
    </xf>
    <xf numFmtId="0" fontId="7" fillId="2" borderId="0" xfId="0" applyFont="1" applyFill="1">
      <alignment vertical="center"/>
    </xf>
    <xf numFmtId="0" fontId="1" fillId="2" borderId="0" xfId="0" applyFont="1" applyFill="1">
      <alignment vertical="center"/>
    </xf>
    <xf numFmtId="179" fontId="11" fillId="0" borderId="33" xfId="1" applyNumberFormat="1" applyFont="1" applyBorder="1">
      <alignment vertical="center"/>
    </xf>
    <xf numFmtId="179" fontId="11" fillId="0" borderId="34" xfId="1" applyNumberFormat="1" applyFont="1" applyBorder="1">
      <alignment vertical="center"/>
    </xf>
    <xf numFmtId="179" fontId="7" fillId="0" borderId="34" xfId="0" applyNumberFormat="1" applyFont="1" applyFill="1" applyBorder="1">
      <alignment vertical="center"/>
    </xf>
    <xf numFmtId="179" fontId="11" fillId="0" borderId="35" xfId="1" applyNumberFormat="1" applyFont="1" applyBorder="1">
      <alignment vertical="center"/>
    </xf>
    <xf numFmtId="179" fontId="11" fillId="0" borderId="36" xfId="1" applyNumberFormat="1" applyFont="1" applyBorder="1">
      <alignment vertical="center"/>
    </xf>
    <xf numFmtId="179" fontId="7" fillId="0" borderId="36" xfId="0" applyNumberFormat="1" applyFont="1" applyFill="1" applyBorder="1">
      <alignment vertical="center"/>
    </xf>
    <xf numFmtId="179" fontId="11" fillId="0" borderId="37" xfId="1" applyNumberFormat="1" applyFont="1" applyBorder="1">
      <alignment vertical="center"/>
    </xf>
    <xf numFmtId="179" fontId="11" fillId="0" borderId="38" xfId="1" applyNumberFormat="1" applyFont="1" applyBorder="1">
      <alignment vertical="center"/>
    </xf>
    <xf numFmtId="179" fontId="7" fillId="0" borderId="39" xfId="0" applyNumberFormat="1" applyFont="1" applyFill="1" applyBorder="1">
      <alignment vertical="center"/>
    </xf>
    <xf numFmtId="179" fontId="11" fillId="0" borderId="33" xfId="0" applyNumberFormat="1" applyFont="1" applyBorder="1">
      <alignment vertical="center"/>
    </xf>
    <xf numFmtId="179" fontId="11" fillId="0" borderId="42" xfId="1" applyNumberFormat="1" applyFont="1" applyBorder="1">
      <alignment vertical="center"/>
    </xf>
    <xf numFmtId="179" fontId="11" fillId="0" borderId="39" xfId="1" applyNumberFormat="1" applyFont="1" applyBorder="1">
      <alignment vertical="center"/>
    </xf>
    <xf numFmtId="179" fontId="11" fillId="0" borderId="44" xfId="0" applyNumberFormat="1" applyFont="1" applyBorder="1">
      <alignment vertical="center"/>
    </xf>
    <xf numFmtId="179" fontId="11" fillId="0" borderId="45" xfId="0" applyNumberFormat="1" applyFont="1" applyBorder="1">
      <alignment vertical="center"/>
    </xf>
    <xf numFmtId="179" fontId="11" fillId="11" borderId="45" xfId="1" applyNumberFormat="1" applyFont="1" applyFill="1" applyBorder="1">
      <alignment vertical="center"/>
    </xf>
    <xf numFmtId="179" fontId="11" fillId="10" borderId="45" xfId="1" applyNumberFormat="1" applyFont="1" applyFill="1" applyBorder="1">
      <alignment vertical="center"/>
    </xf>
    <xf numFmtId="179" fontId="11" fillId="0" borderId="46" xfId="1" applyNumberFormat="1" applyFont="1" applyBorder="1">
      <alignment vertical="center"/>
    </xf>
    <xf numFmtId="179" fontId="11" fillId="0" borderId="47" xfId="1" applyNumberFormat="1" applyFont="1" applyBorder="1">
      <alignment vertical="center"/>
    </xf>
    <xf numFmtId="179" fontId="11" fillId="10" borderId="47" xfId="1" applyNumberFormat="1" applyFont="1" applyFill="1" applyBorder="1">
      <alignment vertical="center"/>
    </xf>
    <xf numFmtId="179" fontId="11" fillId="0" borderId="48" xfId="1" applyNumberFormat="1" applyFont="1" applyBorder="1">
      <alignment vertical="center"/>
    </xf>
    <xf numFmtId="179" fontId="11" fillId="0" borderId="49" xfId="1" applyNumberFormat="1" applyFont="1" applyBorder="1">
      <alignment vertical="center"/>
    </xf>
    <xf numFmtId="179" fontId="11" fillId="10" borderId="49" xfId="1" applyNumberFormat="1" applyFont="1" applyFill="1" applyBorder="1">
      <alignment vertical="center"/>
    </xf>
    <xf numFmtId="179" fontId="11" fillId="0" borderId="44" xfId="1" applyNumberFormat="1" applyFont="1" applyBorder="1" applyAlignment="1">
      <alignment horizontal="right" vertical="center"/>
    </xf>
    <xf numFmtId="179" fontId="11" fillId="0" borderId="50" xfId="1" applyNumberFormat="1" applyFont="1" applyBorder="1">
      <alignment vertical="center"/>
    </xf>
    <xf numFmtId="179" fontId="11" fillId="0" borderId="51" xfId="1" applyNumberFormat="1" applyFont="1" applyBorder="1">
      <alignment vertical="center"/>
    </xf>
    <xf numFmtId="179" fontId="11" fillId="0" borderId="46" xfId="1" applyNumberFormat="1" applyFont="1" applyFill="1" applyBorder="1">
      <alignment vertical="center"/>
    </xf>
    <xf numFmtId="179" fontId="11" fillId="0" borderId="51" xfId="1" applyNumberFormat="1" applyFont="1" applyFill="1" applyBorder="1">
      <alignment vertical="center"/>
    </xf>
    <xf numFmtId="179" fontId="11" fillId="0" borderId="48" xfId="1" applyNumberFormat="1" applyFont="1" applyFill="1" applyBorder="1">
      <alignment vertical="center"/>
    </xf>
    <xf numFmtId="179" fontId="11" fillId="0" borderId="52" xfId="0" applyNumberFormat="1" applyFont="1" applyFill="1" applyBorder="1">
      <alignment vertical="center"/>
    </xf>
    <xf numFmtId="0" fontId="11" fillId="2" borderId="0" xfId="0" applyFont="1" applyFill="1" applyAlignment="1">
      <alignment horizontal="center" vertical="center"/>
    </xf>
    <xf numFmtId="0" fontId="11" fillId="0" borderId="0" xfId="0" applyFont="1" applyFill="1" applyAlignment="1">
      <alignment horizontal="center" vertical="center"/>
    </xf>
    <xf numFmtId="0" fontId="11" fillId="0" borderId="0" xfId="0" applyFont="1" applyAlignment="1">
      <alignment horizontal="center" vertical="center"/>
    </xf>
    <xf numFmtId="9" fontId="11" fillId="0" borderId="45" xfId="2" applyFont="1" applyBorder="1" applyAlignment="1">
      <alignment horizontal="center" vertical="center"/>
    </xf>
    <xf numFmtId="9" fontId="11" fillId="0" borderId="47" xfId="2" applyFont="1" applyBorder="1" applyAlignment="1">
      <alignment horizontal="center" vertical="center"/>
    </xf>
    <xf numFmtId="9" fontId="11" fillId="0" borderId="49" xfId="2" applyFont="1" applyBorder="1" applyAlignment="1">
      <alignment horizontal="center" vertical="center"/>
    </xf>
    <xf numFmtId="9" fontId="11" fillId="0" borderId="40" xfId="2" applyFont="1" applyBorder="1" applyAlignment="1">
      <alignment horizontal="center" vertical="center"/>
    </xf>
    <xf numFmtId="9" fontId="11" fillId="0" borderId="41" xfId="2" applyFont="1" applyBorder="1" applyAlignment="1">
      <alignment horizontal="center" vertical="center"/>
    </xf>
    <xf numFmtId="9" fontId="11" fillId="0" borderId="43" xfId="2" applyFont="1" applyBorder="1" applyAlignment="1">
      <alignment horizontal="center" vertical="center"/>
    </xf>
    <xf numFmtId="9" fontId="11" fillId="0" borderId="33" xfId="2" applyFont="1" applyBorder="1" applyAlignment="1">
      <alignment horizontal="center" vertical="center"/>
    </xf>
    <xf numFmtId="9" fontId="11" fillId="0" borderId="35" xfId="2" applyFont="1" applyBorder="1" applyAlignment="1">
      <alignment horizontal="center" vertical="center"/>
    </xf>
    <xf numFmtId="9" fontId="11" fillId="0" borderId="37" xfId="2" applyFont="1" applyBorder="1" applyAlignment="1">
      <alignment horizontal="center" vertical="center"/>
    </xf>
    <xf numFmtId="179" fontId="11" fillId="0" borderId="44" xfId="0" applyNumberFormat="1" applyFont="1" applyBorder="1" applyAlignment="1">
      <alignment horizontal="center" vertical="center"/>
    </xf>
    <xf numFmtId="179" fontId="11" fillId="0" borderId="46" xfId="0" applyNumberFormat="1" applyFont="1" applyBorder="1" applyAlignment="1">
      <alignment horizontal="center" vertical="center"/>
    </xf>
    <xf numFmtId="179" fontId="11" fillId="0" borderId="46" xfId="0" applyNumberFormat="1" applyFont="1" applyFill="1" applyBorder="1" applyAlignment="1">
      <alignment horizontal="center" vertical="center"/>
    </xf>
    <xf numFmtId="179" fontId="11" fillId="0" borderId="48" xfId="0" applyNumberFormat="1" applyFont="1" applyFill="1" applyBorder="1" applyAlignment="1">
      <alignment horizontal="center" vertical="center"/>
    </xf>
    <xf numFmtId="0" fontId="7" fillId="0" borderId="0" xfId="0" applyFont="1" applyAlignment="1">
      <alignment horizontal="center" vertical="center"/>
    </xf>
    <xf numFmtId="179" fontId="11" fillId="11" borderId="47" xfId="1" applyNumberFormat="1" applyFont="1" applyFill="1" applyBorder="1">
      <alignment vertical="center"/>
    </xf>
    <xf numFmtId="179" fontId="11" fillId="10" borderId="20" xfId="0" applyNumberFormat="1" applyFont="1" applyFill="1" applyBorder="1" applyAlignment="1">
      <alignment horizontal="center" vertical="center"/>
    </xf>
    <xf numFmtId="0" fontId="12" fillId="0" borderId="0" xfId="0" quotePrefix="1" applyFont="1">
      <alignment vertical="center"/>
    </xf>
    <xf numFmtId="0" fontId="15" fillId="0" borderId="0" xfId="0" applyFont="1" applyFill="1">
      <alignment vertical="center"/>
    </xf>
    <xf numFmtId="0" fontId="8" fillId="0" borderId="0" xfId="0" applyFont="1">
      <alignment vertical="center"/>
    </xf>
    <xf numFmtId="0" fontId="1" fillId="0" borderId="0" xfId="0" applyFont="1">
      <alignment vertical="center"/>
    </xf>
    <xf numFmtId="0" fontId="8" fillId="0" borderId="10" xfId="0" applyFont="1" applyBorder="1">
      <alignment vertical="center"/>
    </xf>
    <xf numFmtId="0" fontId="1" fillId="0" borderId="0" xfId="0" applyFont="1">
      <alignment vertical="center"/>
    </xf>
    <xf numFmtId="0" fontId="7" fillId="0" borderId="0" xfId="0"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xf>
    <xf numFmtId="0" fontId="11" fillId="0" borderId="0" xfId="0" applyFont="1" applyBorder="1" applyAlignment="1">
      <alignment vertical="center" wrapText="1"/>
    </xf>
    <xf numFmtId="0" fontId="5" fillId="0" borderId="0" xfId="0" applyFont="1" applyFill="1" applyBorder="1" applyAlignment="1">
      <alignment horizontal="left" vertical="top" wrapText="1"/>
    </xf>
    <xf numFmtId="179" fontId="1" fillId="10" borderId="5" xfId="0" applyNumberFormat="1" applyFont="1" applyFill="1" applyBorder="1" applyAlignment="1" applyProtection="1">
      <alignment vertical="center"/>
    </xf>
    <xf numFmtId="179" fontId="1" fillId="10" borderId="7" xfId="0" applyNumberFormat="1" applyFont="1" applyFill="1" applyBorder="1" applyAlignment="1" applyProtection="1">
      <alignment vertical="center"/>
    </xf>
    <xf numFmtId="0" fontId="4" fillId="0" borderId="0" xfId="0" applyFont="1" applyFill="1" applyBorder="1" applyAlignment="1" applyProtection="1">
      <alignment vertical="center"/>
    </xf>
    <xf numFmtId="0" fontId="3" fillId="0" borderId="20" xfId="0" applyNumberFormat="1" applyFont="1" applyFill="1" applyBorder="1" applyAlignment="1" applyProtection="1">
      <alignment horizontal="center" vertical="center"/>
    </xf>
    <xf numFmtId="176" fontId="1" fillId="0" borderId="0" xfId="0" applyNumberFormat="1" applyFont="1" applyFill="1" applyBorder="1" applyAlignment="1" applyProtection="1">
      <alignment horizontal="right" vertical="center"/>
    </xf>
    <xf numFmtId="0" fontId="3" fillId="2" borderId="0" xfId="0" applyNumberFormat="1" applyFont="1" applyFill="1" applyBorder="1" applyAlignment="1" applyProtection="1">
      <alignment horizontal="center" vertical="center"/>
    </xf>
    <xf numFmtId="0" fontId="1" fillId="0" borderId="0" xfId="0" applyFont="1">
      <alignment vertical="center"/>
    </xf>
    <xf numFmtId="0" fontId="1" fillId="0" borderId="0" xfId="0" applyFont="1">
      <alignment vertical="center"/>
    </xf>
    <xf numFmtId="0" fontId="1" fillId="0" borderId="0" xfId="0" applyFont="1" applyBorder="1" applyAlignment="1">
      <alignment vertical="center" shrinkToFit="1"/>
    </xf>
    <xf numFmtId="0" fontId="1" fillId="0" borderId="0" xfId="0" applyFont="1" applyBorder="1">
      <alignment vertical="center"/>
    </xf>
    <xf numFmtId="0" fontId="1" fillId="0" borderId="18" xfId="0" applyFont="1" applyBorder="1">
      <alignment vertical="center"/>
    </xf>
    <xf numFmtId="0" fontId="1" fillId="0" borderId="0" xfId="0" applyFont="1" applyAlignment="1">
      <alignment horizontal="right" vertical="center"/>
    </xf>
    <xf numFmtId="0" fontId="1" fillId="0" borderId="0" xfId="0" applyFont="1" applyBorder="1" applyAlignment="1">
      <alignment vertical="center"/>
    </xf>
    <xf numFmtId="0" fontId="7" fillId="0" borderId="0" xfId="0" applyFont="1" applyBorder="1" applyAlignment="1">
      <alignment vertical="center"/>
    </xf>
    <xf numFmtId="0" fontId="10" fillId="0" borderId="18" xfId="0" applyFont="1" applyBorder="1" applyAlignment="1">
      <alignment horizontal="center"/>
    </xf>
    <xf numFmtId="0" fontId="3" fillId="0" borderId="18" xfId="0" applyNumberFormat="1" applyFont="1" applyFill="1" applyBorder="1" applyAlignment="1" applyProtection="1">
      <alignment horizontal="center" vertical="center"/>
    </xf>
    <xf numFmtId="0" fontId="3" fillId="0" borderId="11" xfId="0" applyNumberFormat="1" applyFont="1" applyFill="1" applyBorder="1" applyAlignment="1" applyProtection="1">
      <alignment horizontal="center" vertical="center"/>
    </xf>
    <xf numFmtId="0" fontId="1" fillId="0" borderId="0" xfId="0" applyFont="1" applyBorder="1" applyAlignment="1">
      <alignment horizontal="right" vertical="center"/>
    </xf>
    <xf numFmtId="0" fontId="10" fillId="0" borderId="11" xfId="0" applyFont="1" applyBorder="1" applyAlignment="1">
      <alignment horizontal="center"/>
    </xf>
    <xf numFmtId="0" fontId="1" fillId="0" borderId="0" xfId="0" applyFont="1">
      <alignment vertical="center"/>
    </xf>
    <xf numFmtId="0" fontId="1" fillId="0" borderId="5" xfId="0" applyFont="1" applyFill="1" applyBorder="1" applyAlignment="1">
      <alignment vertical="center"/>
    </xf>
    <xf numFmtId="0" fontId="1" fillId="0" borderId="7" xfId="0" applyFont="1" applyFill="1" applyBorder="1" applyAlignment="1">
      <alignment vertical="center"/>
    </xf>
    <xf numFmtId="179" fontId="1" fillId="10" borderId="6" xfId="0" applyNumberFormat="1" applyFont="1" applyFill="1" applyBorder="1" applyAlignment="1" applyProtection="1">
      <alignment vertical="center"/>
    </xf>
    <xf numFmtId="0" fontId="1" fillId="0" borderId="0" xfId="0" applyFont="1">
      <alignment vertical="center"/>
    </xf>
    <xf numFmtId="0" fontId="13" fillId="0" borderId="20" xfId="0" applyFont="1" applyFill="1" applyBorder="1" applyAlignment="1">
      <alignment horizontal="center" vertical="center"/>
    </xf>
    <xf numFmtId="0" fontId="7" fillId="9" borderId="20" xfId="0" applyFont="1" applyFill="1" applyBorder="1" applyAlignment="1">
      <alignment horizontal="center" vertical="center" wrapText="1"/>
    </xf>
    <xf numFmtId="0" fontId="7" fillId="9" borderId="20" xfId="0" applyFont="1" applyFill="1" applyBorder="1" applyAlignment="1">
      <alignment horizontal="center" vertical="center"/>
    </xf>
    <xf numFmtId="0" fontId="11" fillId="9" borderId="5" xfId="0" applyFont="1" applyFill="1" applyBorder="1" applyAlignment="1">
      <alignment horizontal="center" vertical="center"/>
    </xf>
    <xf numFmtId="0" fontId="11" fillId="9" borderId="7" xfId="0" applyFont="1" applyFill="1" applyBorder="1" applyAlignment="1">
      <alignment horizontal="center" vertical="center"/>
    </xf>
    <xf numFmtId="0" fontId="1" fillId="4" borderId="2" xfId="0" applyNumberFormat="1" applyFont="1" applyFill="1" applyBorder="1" applyAlignment="1" applyProtection="1">
      <alignment horizontal="center" vertical="center" shrinkToFit="1"/>
      <protection locked="0"/>
    </xf>
    <xf numFmtId="0" fontId="1" fillId="4" borderId="4" xfId="0" applyNumberFormat="1" applyFont="1" applyFill="1" applyBorder="1" applyAlignment="1" applyProtection="1">
      <alignment horizontal="center" vertical="center" shrinkToFit="1"/>
      <protection locked="0"/>
    </xf>
    <xf numFmtId="0" fontId="1" fillId="4" borderId="3" xfId="0" applyNumberFormat="1" applyFont="1" applyFill="1" applyBorder="1" applyAlignment="1" applyProtection="1">
      <alignment horizontal="center" vertical="center" shrinkToFit="1"/>
      <protection locked="0"/>
    </xf>
    <xf numFmtId="179" fontId="1" fillId="4" borderId="1" xfId="0" applyNumberFormat="1" applyFont="1" applyFill="1" applyBorder="1" applyAlignment="1" applyProtection="1">
      <alignment horizontal="right" vertical="center" shrinkToFit="1"/>
      <protection locked="0"/>
    </xf>
    <xf numFmtId="0" fontId="1" fillId="4" borderId="2" xfId="0" applyNumberFormat="1" applyFont="1" applyFill="1" applyBorder="1" applyAlignment="1" applyProtection="1">
      <alignment horizontal="center" vertical="center"/>
      <protection locked="0"/>
    </xf>
    <xf numFmtId="0" fontId="1" fillId="4" borderId="4" xfId="0" applyNumberFormat="1" applyFont="1" applyFill="1" applyBorder="1" applyAlignment="1" applyProtection="1">
      <alignment horizontal="center" vertical="center"/>
      <protection locked="0"/>
    </xf>
    <xf numFmtId="0" fontId="1" fillId="4" borderId="3" xfId="0" applyNumberFormat="1"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protection locked="0"/>
    </xf>
    <xf numFmtId="179" fontId="1" fillId="4" borderId="2" xfId="0" applyNumberFormat="1" applyFont="1" applyFill="1" applyBorder="1" applyAlignment="1" applyProtection="1">
      <alignment horizontal="right" vertical="center" shrinkToFit="1"/>
      <protection locked="0"/>
    </xf>
    <xf numFmtId="179" fontId="1" fillId="4" borderId="4" xfId="0" applyNumberFormat="1" applyFont="1" applyFill="1" applyBorder="1" applyAlignment="1" applyProtection="1">
      <alignment horizontal="right" vertical="center" shrinkToFit="1"/>
      <protection locked="0"/>
    </xf>
    <xf numFmtId="179" fontId="1" fillId="4" borderId="3" xfId="0" applyNumberFormat="1" applyFont="1" applyFill="1" applyBorder="1" applyAlignment="1" applyProtection="1">
      <alignment horizontal="right" vertical="center" shrinkToFit="1"/>
      <protection locked="0"/>
    </xf>
    <xf numFmtId="0" fontId="11" fillId="9" borderId="20" xfId="0" applyFont="1" applyFill="1" applyBorder="1" applyAlignment="1">
      <alignment horizontal="center" vertical="center"/>
    </xf>
    <xf numFmtId="0" fontId="11" fillId="9" borderId="21" xfId="0" applyFont="1" applyFill="1" applyBorder="1" applyAlignment="1">
      <alignment horizontal="center" vertical="center" wrapText="1"/>
    </xf>
    <xf numFmtId="0" fontId="11" fillId="9" borderId="23" xfId="0" applyFont="1" applyFill="1" applyBorder="1" applyAlignment="1">
      <alignment horizontal="center" vertical="center"/>
    </xf>
    <xf numFmtId="0" fontId="11" fillId="9" borderId="30" xfId="0" applyFont="1" applyFill="1" applyBorder="1" applyAlignment="1">
      <alignment horizontal="center" vertical="center"/>
    </xf>
    <xf numFmtId="0" fontId="11" fillId="9" borderId="21" xfId="0" applyFont="1" applyFill="1" applyBorder="1" applyAlignment="1">
      <alignment horizontal="center" vertical="center"/>
    </xf>
    <xf numFmtId="0" fontId="11" fillId="9" borderId="20" xfId="0" applyFont="1" applyFill="1" applyBorder="1" applyAlignment="1">
      <alignment horizontal="center" vertical="center" wrapText="1"/>
    </xf>
    <xf numFmtId="179" fontId="11" fillId="9" borderId="5" xfId="1" applyNumberFormat="1" applyFont="1" applyFill="1" applyBorder="1" applyAlignment="1">
      <alignment horizontal="center" vertical="center"/>
    </xf>
    <xf numFmtId="179" fontId="11" fillId="9" borderId="6" xfId="1" applyNumberFormat="1" applyFont="1" applyFill="1" applyBorder="1" applyAlignment="1">
      <alignment horizontal="center" vertical="center"/>
    </xf>
    <xf numFmtId="179" fontId="11" fillId="9" borderId="7" xfId="1" applyNumberFormat="1" applyFont="1" applyFill="1" applyBorder="1" applyAlignment="1">
      <alignment horizontal="center" vertical="center"/>
    </xf>
    <xf numFmtId="0" fontId="11" fillId="9" borderId="5" xfId="0" applyFont="1" applyFill="1" applyBorder="1" applyAlignment="1">
      <alignment horizontal="center" vertical="center" wrapText="1"/>
    </xf>
    <xf numFmtId="0" fontId="15" fillId="0" borderId="0" xfId="0" applyFont="1">
      <alignment vertical="center"/>
    </xf>
    <xf numFmtId="0" fontId="1" fillId="12" borderId="24" xfId="0" applyFont="1" applyFill="1" applyBorder="1">
      <alignment vertical="center"/>
    </xf>
    <xf numFmtId="0" fontId="1" fillId="12" borderId="22" xfId="0" applyFont="1" applyFill="1" applyBorder="1">
      <alignment vertical="center"/>
    </xf>
    <xf numFmtId="0" fontId="1" fillId="12" borderId="25" xfId="0" applyFont="1" applyFill="1" applyBorder="1">
      <alignment vertical="center"/>
    </xf>
    <xf numFmtId="0" fontId="1" fillId="12" borderId="26" xfId="0" applyFont="1" applyFill="1" applyBorder="1">
      <alignment vertical="center"/>
    </xf>
    <xf numFmtId="0" fontId="1" fillId="12" borderId="0" xfId="0" applyFont="1" applyFill="1" applyBorder="1">
      <alignment vertical="center"/>
    </xf>
    <xf numFmtId="0" fontId="1" fillId="12" borderId="19" xfId="0" applyFont="1" applyFill="1" applyBorder="1">
      <alignment vertical="center"/>
    </xf>
    <xf numFmtId="0" fontId="1" fillId="12" borderId="27" xfId="0" applyFont="1" applyFill="1" applyBorder="1">
      <alignment vertical="center"/>
    </xf>
    <xf numFmtId="0" fontId="1" fillId="12" borderId="28" xfId="0" applyFont="1" applyFill="1" applyBorder="1">
      <alignment vertical="center"/>
    </xf>
    <xf numFmtId="0" fontId="1" fillId="12" borderId="29" xfId="0" applyFont="1" applyFill="1" applyBorder="1">
      <alignment vertical="center"/>
    </xf>
    <xf numFmtId="0" fontId="1" fillId="12" borderId="24" xfId="0" applyFont="1" applyFill="1" applyBorder="1" applyAlignment="1">
      <alignment horizontal="center" vertical="center" wrapText="1"/>
    </xf>
    <xf numFmtId="0" fontId="1" fillId="12" borderId="22" xfId="0" applyFont="1" applyFill="1" applyBorder="1" applyAlignment="1">
      <alignment horizontal="center" vertical="center"/>
    </xf>
    <xf numFmtId="0" fontId="1" fillId="12" borderId="25" xfId="0" applyFont="1" applyFill="1" applyBorder="1" applyAlignment="1">
      <alignment horizontal="center" vertical="center"/>
    </xf>
    <xf numFmtId="0" fontId="1" fillId="12" borderId="26" xfId="0" applyFont="1" applyFill="1" applyBorder="1" applyAlignment="1">
      <alignment horizontal="center" vertical="center"/>
    </xf>
    <xf numFmtId="0" fontId="1" fillId="12" borderId="0" xfId="0" applyFont="1" applyFill="1" applyBorder="1" applyAlignment="1">
      <alignment horizontal="center" vertical="center"/>
    </xf>
    <xf numFmtId="0" fontId="1" fillId="12" borderId="19" xfId="0" applyFont="1" applyFill="1" applyBorder="1" applyAlignment="1">
      <alignment horizontal="center" vertical="center"/>
    </xf>
    <xf numFmtId="0" fontId="1" fillId="12" borderId="27" xfId="0" applyFont="1" applyFill="1" applyBorder="1" applyAlignment="1">
      <alignment horizontal="center" vertical="center"/>
    </xf>
    <xf numFmtId="0" fontId="1" fillId="12" borderId="28" xfId="0" applyFont="1" applyFill="1" applyBorder="1" applyAlignment="1">
      <alignment horizontal="center" vertical="center"/>
    </xf>
    <xf numFmtId="0" fontId="1" fillId="12" borderId="29" xfId="0" applyFont="1" applyFill="1" applyBorder="1" applyAlignment="1">
      <alignment horizontal="center" vertical="center"/>
    </xf>
    <xf numFmtId="0" fontId="1" fillId="12" borderId="22" xfId="0" applyFont="1" applyFill="1" applyBorder="1" applyAlignment="1">
      <alignment horizontal="center" vertical="center" wrapText="1"/>
    </xf>
    <xf numFmtId="0" fontId="1" fillId="12" borderId="25" xfId="0" applyFont="1" applyFill="1" applyBorder="1" applyAlignment="1">
      <alignment horizontal="center" vertical="center" wrapText="1"/>
    </xf>
    <xf numFmtId="0" fontId="1" fillId="12" borderId="26" xfId="0" applyFont="1" applyFill="1" applyBorder="1" applyAlignment="1">
      <alignment horizontal="center" vertical="center" wrapText="1"/>
    </xf>
    <xf numFmtId="0" fontId="1" fillId="12" borderId="0" xfId="0" applyFont="1" applyFill="1" applyBorder="1" applyAlignment="1">
      <alignment horizontal="center" vertical="center" wrapText="1"/>
    </xf>
    <xf numFmtId="0" fontId="1" fillId="12" borderId="19" xfId="0" applyFont="1" applyFill="1" applyBorder="1" applyAlignment="1">
      <alignment horizontal="center" vertical="center" wrapText="1"/>
    </xf>
    <xf numFmtId="0" fontId="1" fillId="12" borderId="27" xfId="0" applyFont="1" applyFill="1" applyBorder="1" applyAlignment="1">
      <alignment horizontal="center" vertical="center" wrapText="1"/>
    </xf>
    <xf numFmtId="0" fontId="1" fillId="12" borderId="28" xfId="0" applyFont="1" applyFill="1" applyBorder="1" applyAlignment="1">
      <alignment horizontal="center" vertical="center" wrapText="1"/>
    </xf>
    <xf numFmtId="0" fontId="1" fillId="12" borderId="29" xfId="0" applyFont="1" applyFill="1" applyBorder="1" applyAlignment="1">
      <alignment horizontal="center" vertical="center" wrapText="1"/>
    </xf>
    <xf numFmtId="0" fontId="1" fillId="0" borderId="26"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center" vertical="center"/>
    </xf>
    <xf numFmtId="0" fontId="1" fillId="0" borderId="19" xfId="0" applyNumberFormat="1" applyFont="1" applyFill="1" applyBorder="1" applyAlignment="1" applyProtection="1">
      <alignment horizontal="center" vertical="center"/>
    </xf>
    <xf numFmtId="0" fontId="20" fillId="0" borderId="0" xfId="0" applyFont="1" applyAlignment="1">
      <alignment horizontal="left" vertical="center"/>
    </xf>
    <xf numFmtId="0" fontId="1" fillId="0" borderId="0" xfId="0" applyFont="1">
      <alignment vertical="center"/>
    </xf>
    <xf numFmtId="178" fontId="16" fillId="8" borderId="14" xfId="0" applyNumberFormat="1" applyFont="1" applyFill="1" applyBorder="1" applyAlignment="1" applyProtection="1">
      <alignment horizontal="center" vertical="center" shrinkToFit="1"/>
    </xf>
    <xf numFmtId="178" fontId="16" fillId="8" borderId="15" xfId="0" applyNumberFormat="1" applyFont="1" applyFill="1" applyBorder="1" applyAlignment="1" applyProtection="1">
      <alignment horizontal="center" vertical="center" shrinkToFit="1"/>
    </xf>
    <xf numFmtId="178" fontId="16" fillId="8" borderId="16" xfId="0" applyNumberFormat="1" applyFont="1" applyFill="1" applyBorder="1" applyAlignment="1" applyProtection="1">
      <alignment horizontal="center" vertical="center" shrinkToFit="1"/>
    </xf>
    <xf numFmtId="178" fontId="1" fillId="0" borderId="10" xfId="0" applyNumberFormat="1" applyFont="1" applyFill="1" applyBorder="1" applyAlignment="1" applyProtection="1">
      <alignment horizontal="center" vertical="center" shrinkToFit="1"/>
    </xf>
    <xf numFmtId="0" fontId="17" fillId="0" borderId="0" xfId="0" applyFont="1" applyAlignment="1">
      <alignment horizontal="left" vertical="center"/>
    </xf>
    <xf numFmtId="0" fontId="5" fillId="13" borderId="2" xfId="0" applyFont="1" applyFill="1" applyBorder="1">
      <alignment vertical="center"/>
    </xf>
    <xf numFmtId="0" fontId="5" fillId="13" borderId="4" xfId="0" applyFont="1" applyFill="1" applyBorder="1">
      <alignment vertical="center"/>
    </xf>
    <xf numFmtId="0" fontId="5" fillId="13" borderId="3" xfId="0" applyFont="1" applyFill="1" applyBorder="1">
      <alignment vertical="center"/>
    </xf>
    <xf numFmtId="0" fontId="1" fillId="0" borderId="5" xfId="0" applyFont="1" applyFill="1" applyBorder="1" applyAlignment="1">
      <alignment vertical="center"/>
    </xf>
    <xf numFmtId="0" fontId="1" fillId="0" borderId="7" xfId="0" applyFont="1" applyFill="1" applyBorder="1" applyAlignment="1">
      <alignment vertical="center"/>
    </xf>
    <xf numFmtId="0" fontId="19" fillId="0" borderId="0" xfId="0" applyFont="1" applyFill="1" applyBorder="1" applyAlignment="1">
      <alignment horizontal="left" vertical="top"/>
    </xf>
    <xf numFmtId="0" fontId="5" fillId="0" borderId="0" xfId="0" applyFont="1" applyFill="1" applyBorder="1" applyAlignment="1">
      <alignment horizontal="left" vertical="top" wrapText="1"/>
    </xf>
    <xf numFmtId="0" fontId="5" fillId="0" borderId="0" xfId="0" applyFont="1" applyFill="1" applyBorder="1" applyAlignment="1">
      <alignment horizontal="left" vertical="top"/>
    </xf>
    <xf numFmtId="179" fontId="1" fillId="0" borderId="12" xfId="0" applyNumberFormat="1" applyFont="1" applyBorder="1" applyAlignment="1">
      <alignment horizontal="center" vertical="top" shrinkToFit="1"/>
    </xf>
    <xf numFmtId="179" fontId="1" fillId="0" borderId="13" xfId="0" applyNumberFormat="1" applyFont="1" applyBorder="1" applyAlignment="1">
      <alignment horizontal="center" vertical="top" shrinkToFit="1"/>
    </xf>
    <xf numFmtId="179" fontId="1" fillId="0" borderId="17" xfId="0" applyNumberFormat="1" applyFont="1" applyBorder="1" applyAlignment="1">
      <alignment horizontal="center" vertical="top" shrinkToFit="1"/>
    </xf>
    <xf numFmtId="0" fontId="1" fillId="0" borderId="0" xfId="0" applyFont="1" applyBorder="1" applyAlignment="1">
      <alignment horizontal="center" vertical="center" shrinkToFit="1"/>
    </xf>
    <xf numFmtId="0" fontId="1" fillId="9" borderId="12" xfId="0" applyFont="1" applyFill="1" applyBorder="1" applyAlignment="1">
      <alignment horizontal="center" vertical="center"/>
    </xf>
    <xf numFmtId="0" fontId="1" fillId="9" borderId="17" xfId="0" applyFont="1" applyFill="1" applyBorder="1" applyAlignment="1">
      <alignment horizontal="center" vertical="center"/>
    </xf>
    <xf numFmtId="0" fontId="1" fillId="9" borderId="9" xfId="0" applyFont="1" applyFill="1" applyBorder="1" applyAlignment="1">
      <alignment horizontal="center" vertical="center"/>
    </xf>
    <xf numFmtId="0" fontId="1" fillId="9" borderId="11" xfId="0" applyFont="1" applyFill="1" applyBorder="1" applyAlignment="1">
      <alignment horizontal="center" vertical="center"/>
    </xf>
    <xf numFmtId="0" fontId="19" fillId="0" borderId="0" xfId="0" applyFont="1" applyFill="1" applyBorder="1" applyAlignment="1">
      <alignment horizontal="left" vertical="top" wrapText="1"/>
    </xf>
    <xf numFmtId="179" fontId="7" fillId="11" borderId="5" xfId="0" applyNumberFormat="1" applyFont="1" applyFill="1" applyBorder="1" applyAlignment="1">
      <alignment horizontal="center" vertical="center"/>
    </xf>
    <xf numFmtId="179" fontId="7" fillId="11" borderId="6" xfId="0" applyNumberFormat="1" applyFont="1" applyFill="1" applyBorder="1" applyAlignment="1">
      <alignment horizontal="center" vertical="center"/>
    </xf>
    <xf numFmtId="179" fontId="7" fillId="11" borderId="7" xfId="0" applyNumberFormat="1" applyFont="1" applyFill="1" applyBorder="1" applyAlignment="1">
      <alignment horizontal="center" vertical="center"/>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1" fillId="9" borderId="5" xfId="0" applyFont="1" applyFill="1" applyBorder="1" applyAlignment="1">
      <alignment horizontal="center" vertical="center"/>
    </xf>
    <xf numFmtId="0" fontId="1" fillId="9" borderId="6" xfId="0" applyFont="1" applyFill="1" applyBorder="1" applyAlignment="1">
      <alignment horizontal="center" vertical="center"/>
    </xf>
    <xf numFmtId="0" fontId="1" fillId="9" borderId="7" xfId="0" applyFont="1" applyFill="1" applyBorder="1" applyAlignment="1">
      <alignment horizontal="center" vertical="center"/>
    </xf>
    <xf numFmtId="0" fontId="11" fillId="9" borderId="23" xfId="0" applyFont="1" applyFill="1" applyBorder="1" applyAlignment="1">
      <alignment horizontal="center" vertical="center" wrapText="1"/>
    </xf>
    <xf numFmtId="0" fontId="11" fillId="9" borderId="30" xfId="0" applyFont="1" applyFill="1" applyBorder="1" applyAlignment="1">
      <alignment horizontal="center" vertical="center" wrapText="1"/>
    </xf>
    <xf numFmtId="179" fontId="7" fillId="11" borderId="20" xfId="0" applyNumberFormat="1" applyFont="1" applyFill="1" applyBorder="1" applyAlignment="1">
      <alignment horizontal="center" vertical="center"/>
    </xf>
    <xf numFmtId="0" fontId="11" fillId="9" borderId="7" xfId="0" applyFont="1" applyFill="1" applyBorder="1" applyAlignment="1">
      <alignment horizontal="center" vertical="center" wrapText="1"/>
    </xf>
    <xf numFmtId="0" fontId="18" fillId="8" borderId="14" xfId="0" applyFont="1" applyFill="1" applyBorder="1" applyAlignment="1" applyProtection="1">
      <alignment horizontal="center" vertical="center"/>
    </xf>
    <xf numFmtId="0" fontId="18" fillId="8" borderId="15" xfId="0" applyFont="1" applyFill="1" applyBorder="1" applyAlignment="1" applyProtection="1">
      <alignment horizontal="center" vertical="center"/>
    </xf>
    <xf numFmtId="0" fontId="18" fillId="8" borderId="16" xfId="0" applyFont="1" applyFill="1" applyBorder="1" applyAlignment="1" applyProtection="1">
      <alignment horizontal="center" vertical="center"/>
    </xf>
    <xf numFmtId="178" fontId="18" fillId="8" borderId="14" xfId="0" applyNumberFormat="1" applyFont="1" applyFill="1" applyBorder="1" applyAlignment="1" applyProtection="1">
      <alignment horizontal="center" vertical="center" shrinkToFit="1"/>
    </xf>
    <xf numFmtId="178" fontId="18" fillId="8" borderId="15" xfId="0" applyNumberFormat="1" applyFont="1" applyFill="1" applyBorder="1" applyAlignment="1" applyProtection="1">
      <alignment horizontal="center" vertical="center" shrinkToFit="1"/>
    </xf>
    <xf numFmtId="178" fontId="18" fillId="8" borderId="16" xfId="0" applyNumberFormat="1" applyFont="1" applyFill="1" applyBorder="1" applyAlignment="1" applyProtection="1">
      <alignment horizontal="center" vertical="center" shrinkToFit="1"/>
    </xf>
    <xf numFmtId="0" fontId="5" fillId="0" borderId="22" xfId="0" applyFont="1" applyFill="1" applyBorder="1" applyAlignment="1">
      <alignment horizontal="left" vertical="top"/>
    </xf>
    <xf numFmtId="0" fontId="1" fillId="6" borderId="12" xfId="0" applyFont="1" applyFill="1" applyBorder="1" applyAlignment="1">
      <alignment horizontal="center" vertical="center"/>
    </xf>
    <xf numFmtId="0" fontId="1" fillId="6" borderId="13" xfId="0" applyFont="1" applyFill="1" applyBorder="1" applyAlignment="1">
      <alignment horizontal="center" vertical="center"/>
    </xf>
    <xf numFmtId="0" fontId="1" fillId="6" borderId="17" xfId="0" applyFont="1" applyFill="1" applyBorder="1" applyAlignment="1">
      <alignment horizontal="center" vertical="center"/>
    </xf>
    <xf numFmtId="0" fontId="4" fillId="0" borderId="0" xfId="0" applyFont="1" applyBorder="1" applyAlignment="1">
      <alignment horizontal="center" vertical="center"/>
    </xf>
    <xf numFmtId="0" fontId="1" fillId="3" borderId="12" xfId="0" applyFont="1" applyFill="1" applyBorder="1" applyAlignment="1">
      <alignment horizontal="center" vertical="center" shrinkToFit="1"/>
    </xf>
    <xf numFmtId="0" fontId="1" fillId="3" borderId="13" xfId="0" applyFont="1" applyFill="1" applyBorder="1" applyAlignment="1">
      <alignment horizontal="center" vertical="center" shrinkToFit="1"/>
    </xf>
    <xf numFmtId="0" fontId="1" fillId="3" borderId="17" xfId="0" applyFont="1" applyFill="1" applyBorder="1" applyAlignment="1">
      <alignment horizontal="center" vertical="center" shrinkToFit="1"/>
    </xf>
    <xf numFmtId="0" fontId="1" fillId="3" borderId="8" xfId="0" applyFont="1" applyFill="1" applyBorder="1" applyAlignment="1">
      <alignment horizontal="center" vertical="center" shrinkToFit="1"/>
    </xf>
    <xf numFmtId="0" fontId="1" fillId="3" borderId="0" xfId="0" applyFont="1" applyFill="1" applyBorder="1" applyAlignment="1">
      <alignment horizontal="center" vertical="center" shrinkToFit="1"/>
    </xf>
    <xf numFmtId="0" fontId="1" fillId="3" borderId="18" xfId="0" applyFont="1" applyFill="1" applyBorder="1" applyAlignment="1">
      <alignment horizontal="center" vertical="center" shrinkToFit="1"/>
    </xf>
    <xf numFmtId="179" fontId="1" fillId="0" borderId="5" xfId="0" applyNumberFormat="1" applyFont="1" applyBorder="1" applyAlignment="1">
      <alignment horizontal="center" vertical="top" shrinkToFit="1"/>
    </xf>
    <xf numFmtId="179" fontId="1" fillId="0" borderId="6" xfId="0" applyNumberFormat="1" applyFont="1" applyBorder="1" applyAlignment="1">
      <alignment horizontal="center" vertical="top" shrinkToFit="1"/>
    </xf>
    <xf numFmtId="179" fontId="1" fillId="0" borderId="7" xfId="0" applyNumberFormat="1" applyFont="1" applyBorder="1" applyAlignment="1">
      <alignment horizontal="center" vertical="top" shrinkToFit="1"/>
    </xf>
    <xf numFmtId="179" fontId="1" fillId="0" borderId="9" xfId="0" applyNumberFormat="1" applyFont="1" applyBorder="1" applyAlignment="1">
      <alignment horizontal="center" vertical="top" shrinkToFit="1"/>
    </xf>
    <xf numFmtId="179" fontId="1" fillId="0" borderId="10" xfId="0" applyNumberFormat="1" applyFont="1" applyBorder="1" applyAlignment="1">
      <alignment horizontal="center" vertical="top" shrinkToFit="1"/>
    </xf>
    <xf numFmtId="179" fontId="1" fillId="0" borderId="11" xfId="0" applyNumberFormat="1" applyFont="1" applyBorder="1" applyAlignment="1">
      <alignment horizontal="center" vertical="top" shrinkToFit="1"/>
    </xf>
    <xf numFmtId="0" fontId="1" fillId="6" borderId="8" xfId="0" applyFont="1" applyFill="1" applyBorder="1" applyAlignment="1">
      <alignment horizontal="center" vertical="center" shrinkToFit="1"/>
    </xf>
    <xf numFmtId="0" fontId="1" fillId="6" borderId="0" xfId="0" applyFont="1" applyFill="1" applyBorder="1" applyAlignment="1">
      <alignment horizontal="center" vertical="center" shrinkToFit="1"/>
    </xf>
    <xf numFmtId="0" fontId="1" fillId="6" borderId="18" xfId="0" applyFont="1" applyFill="1" applyBorder="1" applyAlignment="1">
      <alignment horizontal="center" vertical="center" shrinkToFit="1"/>
    </xf>
    <xf numFmtId="0" fontId="1" fillId="5" borderId="12"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17"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0" xfId="0" applyFont="1" applyFill="1" applyBorder="1" applyAlignment="1">
      <alignment horizontal="center" vertical="center"/>
    </xf>
    <xf numFmtId="0" fontId="1" fillId="5" borderId="18" xfId="0" applyFont="1" applyFill="1" applyBorder="1" applyAlignment="1">
      <alignment horizontal="center" vertical="center"/>
    </xf>
    <xf numFmtId="0" fontId="1" fillId="0" borderId="0" xfId="0" applyFont="1" applyBorder="1" applyAlignment="1">
      <alignment horizontal="center" vertical="center"/>
    </xf>
    <xf numFmtId="0" fontId="11" fillId="14" borderId="21" xfId="0" applyFont="1" applyFill="1" applyBorder="1" applyAlignment="1">
      <alignment horizontal="center" vertical="center" wrapText="1"/>
    </xf>
    <xf numFmtId="0" fontId="11" fillId="14" borderId="23" xfId="0" applyFont="1" applyFill="1" applyBorder="1" applyAlignment="1">
      <alignment horizontal="center" vertical="center"/>
    </xf>
    <xf numFmtId="0" fontId="11" fillId="14" borderId="30" xfId="0" applyFont="1" applyFill="1" applyBorder="1" applyAlignment="1">
      <alignment horizontal="center" vertical="center"/>
    </xf>
    <xf numFmtId="0" fontId="7" fillId="9" borderId="20" xfId="0" applyFont="1" applyFill="1" applyBorder="1" applyAlignment="1" applyProtection="1">
      <alignment horizontal="center" vertical="center"/>
    </xf>
    <xf numFmtId="0" fontId="18" fillId="4" borderId="5" xfId="0" applyFont="1" applyFill="1" applyBorder="1" applyAlignment="1" applyProtection="1">
      <alignment horizontal="center" vertical="center"/>
      <protection locked="0"/>
    </xf>
    <xf numFmtId="0" fontId="18" fillId="4" borderId="6" xfId="0" applyFont="1" applyFill="1" applyBorder="1" applyAlignment="1" applyProtection="1">
      <alignment horizontal="center" vertical="center"/>
      <protection locked="0"/>
    </xf>
    <xf numFmtId="0" fontId="18" fillId="4" borderId="7" xfId="0" applyFont="1" applyFill="1" applyBorder="1" applyAlignment="1" applyProtection="1">
      <alignment horizontal="center" vertical="center"/>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color rgb="FFD9D9D9"/>
      <color rgb="FF00FFFF"/>
      <color rgb="FF66FFCC"/>
      <color rgb="FFFFD2CB"/>
      <color rgb="FF00FFCC"/>
      <color rgb="FFDDEBF7"/>
      <color rgb="FFEDEDED"/>
      <color rgb="FF00FF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181816</xdr:colOff>
      <xdr:row>53</xdr:row>
      <xdr:rowOff>52861</xdr:rowOff>
    </xdr:from>
    <xdr:to>
      <xdr:col>43</xdr:col>
      <xdr:colOff>10357</xdr:colOff>
      <xdr:row>74</xdr:row>
      <xdr:rowOff>2273</xdr:rowOff>
    </xdr:to>
    <xdr:pic>
      <xdr:nvPicPr>
        <xdr:cNvPr id="5" name="図 4" descr="https://www.city.saitama.lg.jp/006/012/001/004/009/001/p010478_d/fil/41.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7816" y="16375122"/>
          <a:ext cx="5582193" cy="54711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F82"/>
  <sheetViews>
    <sheetView showGridLines="0" tabSelected="1" zoomScale="69" zoomScaleNormal="69" zoomScaleSheetLayoutView="55" workbookViewId="0">
      <selection activeCell="V25" sqref="V25:AB25"/>
    </sheetView>
  </sheetViews>
  <sheetFormatPr defaultColWidth="3.21875" defaultRowHeight="18.899999999999999" customHeight="1" x14ac:dyDescent="0.2"/>
  <cols>
    <col min="1" max="1" width="3.21875" style="1"/>
    <col min="2" max="5" width="3" style="1" customWidth="1"/>
    <col min="6" max="6" width="7.109375" style="1" customWidth="1"/>
    <col min="7" max="7" width="13" style="1" customWidth="1"/>
    <col min="8" max="8" width="4.33203125" style="1" customWidth="1"/>
    <col min="9" max="9" width="5" style="1" customWidth="1"/>
    <col min="10" max="10" width="3.77734375" style="1" customWidth="1"/>
    <col min="11" max="11" width="18.44140625" style="1" customWidth="1"/>
    <col min="12" max="12" width="6.44140625" style="1" customWidth="1"/>
    <col min="13" max="20" width="3" style="1" customWidth="1"/>
    <col min="21" max="22" width="4.44140625" style="1" customWidth="1"/>
    <col min="23" max="27" width="3" style="1" customWidth="1"/>
    <col min="28" max="28" width="4.44140625" style="1" customWidth="1"/>
    <col min="29" max="44" width="3" style="1" customWidth="1"/>
    <col min="45" max="46" width="3.77734375" style="1" customWidth="1"/>
    <col min="47" max="51" width="2" style="1" customWidth="1"/>
    <col min="52" max="53" width="2" style="46" customWidth="1"/>
    <col min="54" max="55" width="2" style="1" customWidth="1"/>
    <col min="56" max="56" width="3" style="5" customWidth="1"/>
    <col min="57" max="57" width="3" style="65" hidden="1" customWidth="1"/>
    <col min="58" max="58" width="4.21875" style="9" hidden="1" customWidth="1"/>
    <col min="59" max="59" width="28.21875" style="34" hidden="1" customWidth="1"/>
    <col min="60" max="60" width="17.44140625" style="34" hidden="1" customWidth="1"/>
    <col min="61" max="66" width="20.77734375" style="34" hidden="1" customWidth="1"/>
    <col min="67" max="67" width="22.44140625" style="34" hidden="1" customWidth="1"/>
    <col min="68" max="68" width="24.6640625" style="34" hidden="1" customWidth="1"/>
    <col min="69" max="69" width="26.88671875" style="34" hidden="1" customWidth="1"/>
    <col min="70" max="70" width="14.77734375" style="34" hidden="1" customWidth="1"/>
    <col min="71" max="71" width="21.77734375" style="34" hidden="1" customWidth="1"/>
    <col min="72" max="77" width="17.44140625" style="34" hidden="1" customWidth="1"/>
    <col min="78" max="81" width="17.109375" style="34" hidden="1" customWidth="1"/>
    <col min="82" max="82" width="27.109375" style="34" hidden="1" customWidth="1"/>
    <col min="83" max="83" width="18.88671875" style="126" hidden="1" customWidth="1"/>
    <col min="84" max="84" width="17.44140625" style="34" hidden="1" customWidth="1"/>
    <col min="85" max="85" width="23.44140625" style="58" hidden="1" customWidth="1"/>
    <col min="86" max="86" width="21.6640625" style="1" hidden="1" customWidth="1"/>
    <col min="87" max="92" width="21.6640625" style="87" hidden="1" customWidth="1"/>
    <col min="93" max="93" width="17.109375" style="31" hidden="1" customWidth="1"/>
    <col min="94" max="94" width="3.21875" style="31" hidden="1" customWidth="1"/>
    <col min="95" max="95" width="3.21875" style="1" hidden="1" customWidth="1"/>
    <col min="96" max="96" width="0" style="1" hidden="1" customWidth="1"/>
    <col min="97" max="16384" width="3.21875" style="1"/>
  </cols>
  <sheetData>
    <row r="1" spans="1:95" ht="18.899999999999999" customHeight="1" x14ac:dyDescent="0.2">
      <c r="A1" s="233" t="s">
        <v>137</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3"/>
      <c r="BB1" s="233"/>
      <c r="BC1" s="233"/>
      <c r="BF1" s="61"/>
      <c r="BG1" s="40"/>
      <c r="BH1" s="40"/>
      <c r="BI1" s="40"/>
      <c r="BJ1" s="40"/>
      <c r="BK1" s="40"/>
      <c r="BL1" s="40"/>
      <c r="BM1" s="40"/>
      <c r="BN1" s="40"/>
      <c r="BO1" s="40"/>
      <c r="BP1" s="40"/>
      <c r="BQ1" s="40"/>
      <c r="BR1" s="40"/>
      <c r="BS1" s="40"/>
      <c r="BT1" s="40"/>
      <c r="BU1" s="40"/>
      <c r="BV1" s="40"/>
      <c r="BW1" s="40"/>
      <c r="BX1" s="40"/>
      <c r="BY1" s="40"/>
      <c r="BZ1" s="40"/>
      <c r="CA1" s="40"/>
      <c r="CB1" s="40"/>
      <c r="CC1" s="40"/>
      <c r="CD1" s="40"/>
      <c r="CE1" s="124"/>
      <c r="CF1" s="40"/>
      <c r="CG1" s="93"/>
      <c r="CH1" s="94"/>
      <c r="CI1" s="94"/>
      <c r="CJ1" s="94"/>
      <c r="CK1" s="94"/>
      <c r="CL1" s="94"/>
      <c r="CM1" s="94"/>
      <c r="CN1" s="94"/>
      <c r="CO1" s="94"/>
      <c r="CP1" s="94"/>
      <c r="CQ1" s="94"/>
    </row>
    <row r="2" spans="1:95" ht="18.899999999999999" customHeight="1" x14ac:dyDescent="0.2">
      <c r="A2" s="233"/>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c r="BC2" s="233"/>
      <c r="BG2" s="39"/>
      <c r="BH2" s="39"/>
      <c r="BI2" s="39"/>
      <c r="BJ2" s="39"/>
      <c r="BK2" s="39"/>
      <c r="BL2" s="39"/>
      <c r="BM2" s="39"/>
      <c r="BN2" s="39"/>
      <c r="BO2" s="39"/>
      <c r="BP2" s="39"/>
      <c r="BQ2" s="39"/>
      <c r="BR2" s="39"/>
      <c r="BZ2" s="39"/>
      <c r="CA2" s="39"/>
      <c r="CB2" s="39"/>
      <c r="CC2" s="39"/>
      <c r="CD2" s="39"/>
      <c r="CE2" s="125"/>
      <c r="CF2" s="39"/>
      <c r="CQ2" s="94"/>
    </row>
    <row r="3" spans="1:95" ht="24.75" customHeight="1" x14ac:dyDescent="0.2">
      <c r="B3" s="8"/>
      <c r="C3" s="8"/>
      <c r="D3" s="8"/>
      <c r="E3" s="8"/>
      <c r="F3" s="8"/>
      <c r="BG3" s="39"/>
      <c r="BH3" s="39"/>
      <c r="BI3" s="39"/>
      <c r="BJ3" s="39"/>
      <c r="BK3" s="39"/>
      <c r="BL3" s="39"/>
      <c r="BM3" s="39"/>
      <c r="BN3" s="39"/>
      <c r="BO3" s="39"/>
      <c r="BP3" s="39"/>
      <c r="BQ3" s="39"/>
      <c r="BR3" s="39"/>
      <c r="BS3" s="144" t="s">
        <v>77</v>
      </c>
      <c r="BT3" s="78"/>
      <c r="BU3" s="78"/>
      <c r="BV3" s="78"/>
      <c r="BW3" s="78"/>
      <c r="BX3" s="78"/>
      <c r="BY3" s="78"/>
      <c r="BZ3" s="39"/>
      <c r="CA3" s="39"/>
      <c r="CB3" s="39"/>
      <c r="CC3" s="39"/>
      <c r="CD3" s="39"/>
      <c r="CE3" s="125"/>
      <c r="CF3" s="39"/>
      <c r="CQ3" s="94"/>
    </row>
    <row r="4" spans="1:95" ht="24.75" customHeight="1" x14ac:dyDescent="0.2">
      <c r="A4" s="234" t="s">
        <v>14</v>
      </c>
      <c r="B4" s="234"/>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234"/>
      <c r="AQ4" s="234"/>
      <c r="AR4" s="234"/>
      <c r="AS4" s="234"/>
      <c r="AT4" s="234"/>
      <c r="AU4" s="234"/>
      <c r="AV4" s="234"/>
      <c r="AW4" s="234"/>
      <c r="AX4" s="234"/>
      <c r="AY4" s="234"/>
      <c r="AZ4" s="234"/>
      <c r="BA4" s="234"/>
      <c r="BB4" s="234"/>
      <c r="BC4" s="234"/>
      <c r="BG4" s="39"/>
      <c r="BH4" s="39"/>
      <c r="BI4" s="39"/>
      <c r="BJ4" s="39"/>
      <c r="BK4" s="39"/>
      <c r="BL4" s="39"/>
      <c r="BM4" s="39"/>
      <c r="BN4" s="39"/>
      <c r="BO4" s="39"/>
      <c r="BP4" s="39"/>
      <c r="BQ4" s="39"/>
      <c r="BR4" s="39"/>
      <c r="BS4" s="177"/>
      <c r="BT4" s="177" t="s">
        <v>49</v>
      </c>
      <c r="BU4" s="177"/>
      <c r="BV4" s="177" t="s">
        <v>50</v>
      </c>
      <c r="BW4" s="177"/>
      <c r="BX4" s="177" t="s">
        <v>53</v>
      </c>
      <c r="BY4" s="177"/>
      <c r="BZ4" s="39"/>
      <c r="CA4" s="39"/>
      <c r="CB4" s="39"/>
      <c r="CC4" s="39"/>
      <c r="CD4" s="39"/>
      <c r="CE4" s="125"/>
      <c r="CF4" s="39"/>
      <c r="CQ4" s="94"/>
    </row>
    <row r="5" spans="1:95" ht="24.75" customHeight="1" x14ac:dyDescent="0.2">
      <c r="A5" s="234" t="s">
        <v>22</v>
      </c>
      <c r="B5" s="234"/>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c r="AM5" s="234"/>
      <c r="AN5" s="234"/>
      <c r="AO5" s="234"/>
      <c r="AP5" s="234"/>
      <c r="AQ5" s="234"/>
      <c r="AR5" s="234"/>
      <c r="AS5" s="234"/>
      <c r="AT5" s="234"/>
      <c r="AU5" s="234"/>
      <c r="AV5" s="234"/>
      <c r="AW5" s="234"/>
      <c r="AX5" s="234"/>
      <c r="AY5" s="234"/>
      <c r="AZ5" s="234"/>
      <c r="BA5" s="234"/>
      <c r="BB5" s="234"/>
      <c r="BC5" s="234"/>
      <c r="BG5" s="39"/>
      <c r="BH5" s="39"/>
      <c r="BI5" s="39"/>
      <c r="BJ5" s="39"/>
      <c r="BK5" s="39"/>
      <c r="BL5" s="39"/>
      <c r="BM5" s="39"/>
      <c r="BN5" s="39"/>
      <c r="BO5" s="39"/>
      <c r="BP5" s="39"/>
      <c r="BQ5" s="39"/>
      <c r="BR5" s="39"/>
      <c r="BS5" s="177"/>
      <c r="BT5" s="79" t="s">
        <v>47</v>
      </c>
      <c r="BU5" s="79" t="s">
        <v>48</v>
      </c>
      <c r="BV5" s="79" t="s">
        <v>47</v>
      </c>
      <c r="BW5" s="79" t="s">
        <v>48</v>
      </c>
      <c r="BX5" s="79" t="s">
        <v>47</v>
      </c>
      <c r="BY5" s="79" t="s">
        <v>48</v>
      </c>
      <c r="BZ5" s="39"/>
      <c r="CA5" s="39"/>
      <c r="CB5" s="39"/>
      <c r="CC5" s="39"/>
      <c r="CD5" s="39"/>
      <c r="CE5" s="125"/>
      <c r="CF5" s="39"/>
      <c r="CQ5" s="94"/>
    </row>
    <row r="6" spans="1:95" ht="24.75" customHeight="1" x14ac:dyDescent="0.2">
      <c r="A6" s="234" t="s">
        <v>26</v>
      </c>
      <c r="B6" s="234"/>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4"/>
      <c r="AR6" s="234"/>
      <c r="AS6" s="234"/>
      <c r="AT6" s="234"/>
      <c r="AU6" s="234"/>
      <c r="AV6" s="234"/>
      <c r="AW6" s="234"/>
      <c r="AX6" s="234"/>
      <c r="AY6" s="234"/>
      <c r="AZ6" s="234"/>
      <c r="BA6" s="234"/>
      <c r="BB6" s="234"/>
      <c r="BC6" s="234"/>
      <c r="BS6" s="79" t="s">
        <v>46</v>
      </c>
      <c r="BT6" s="80">
        <v>7.1300000000000002E-2</v>
      </c>
      <c r="BU6" s="81">
        <v>38300</v>
      </c>
      <c r="BV6" s="80">
        <v>2.5999999999999999E-2</v>
      </c>
      <c r="BW6" s="81">
        <v>13500</v>
      </c>
      <c r="BX6" s="80">
        <v>2.24E-2</v>
      </c>
      <c r="BY6" s="81">
        <v>14600</v>
      </c>
      <c r="CQ6" s="94"/>
    </row>
    <row r="7" spans="1:95" ht="24.75" customHeight="1" x14ac:dyDescent="0.2">
      <c r="A7" s="234" t="s">
        <v>108</v>
      </c>
      <c r="B7" s="234"/>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S7" s="82" t="s">
        <v>54</v>
      </c>
      <c r="BT7" s="83"/>
      <c r="BU7" s="81">
        <v>660000</v>
      </c>
      <c r="BV7" s="83"/>
      <c r="BW7" s="81">
        <v>260000</v>
      </c>
      <c r="BX7" s="83"/>
      <c r="BY7" s="81">
        <v>170000</v>
      </c>
      <c r="CQ7" s="94"/>
    </row>
    <row r="8" spans="1:95" ht="24.75" customHeight="1" x14ac:dyDescent="0.2">
      <c r="A8" s="203" t="s">
        <v>138</v>
      </c>
      <c r="B8" s="203"/>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203"/>
      <c r="AV8" s="203"/>
      <c r="AW8" s="203"/>
      <c r="AX8" s="203"/>
      <c r="AY8" s="203"/>
      <c r="AZ8" s="203"/>
      <c r="BA8" s="203"/>
      <c r="BB8" s="203"/>
      <c r="BC8" s="203"/>
      <c r="BS8" s="84"/>
      <c r="BT8" s="84"/>
      <c r="BU8" s="84"/>
      <c r="BV8" s="84"/>
      <c r="BW8" s="84"/>
      <c r="BX8" s="84"/>
      <c r="BY8" s="84"/>
      <c r="CQ8" s="94"/>
    </row>
    <row r="9" spans="1:95" ht="24.75" customHeight="1" x14ac:dyDescent="0.2">
      <c r="A9" s="203" t="s">
        <v>127</v>
      </c>
      <c r="B9" s="203"/>
      <c r="C9" s="203"/>
      <c r="D9" s="203"/>
      <c r="E9" s="203"/>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3"/>
      <c r="AM9" s="203"/>
      <c r="AN9" s="203"/>
      <c r="AO9" s="203"/>
      <c r="AP9" s="203"/>
      <c r="AQ9" s="203"/>
      <c r="AR9" s="203"/>
      <c r="AS9" s="203"/>
      <c r="AT9" s="203"/>
      <c r="AU9" s="203"/>
      <c r="AV9" s="203"/>
      <c r="AW9" s="203"/>
      <c r="AX9" s="203"/>
      <c r="AY9" s="203"/>
      <c r="AZ9" s="203"/>
      <c r="BA9" s="203"/>
      <c r="BB9" s="203"/>
      <c r="BC9" s="203"/>
      <c r="BO9" s="59"/>
      <c r="BS9" s="82"/>
      <c r="BT9" s="82" t="s">
        <v>62</v>
      </c>
      <c r="BU9" s="82" t="s">
        <v>63</v>
      </c>
      <c r="BV9" s="82" t="s">
        <v>64</v>
      </c>
      <c r="BW9" s="84"/>
      <c r="BX9" s="84"/>
      <c r="BY9" s="84"/>
      <c r="CQ9" s="94"/>
    </row>
    <row r="10" spans="1:95" s="172" customFormat="1" ht="24.75" customHeight="1" x14ac:dyDescent="0.2">
      <c r="A10" s="203" t="s">
        <v>114</v>
      </c>
      <c r="B10" s="203"/>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3"/>
      <c r="AM10" s="203"/>
      <c r="AN10" s="203"/>
      <c r="AO10" s="203"/>
      <c r="AP10" s="203"/>
      <c r="AQ10" s="203"/>
      <c r="AR10" s="203"/>
      <c r="AS10" s="203"/>
      <c r="AT10" s="203"/>
      <c r="AU10" s="203"/>
      <c r="AV10" s="203"/>
      <c r="AW10" s="203"/>
      <c r="AX10" s="203"/>
      <c r="AY10" s="203"/>
      <c r="AZ10" s="203"/>
      <c r="BA10" s="203"/>
      <c r="BB10" s="203"/>
      <c r="BC10" s="203"/>
      <c r="BD10" s="5"/>
      <c r="BE10" s="65"/>
      <c r="BF10" s="9"/>
      <c r="BG10" s="34"/>
      <c r="BH10" s="34"/>
      <c r="BI10" s="34"/>
      <c r="BJ10" s="34"/>
      <c r="BK10" s="34"/>
      <c r="BL10" s="34"/>
      <c r="BM10" s="34"/>
      <c r="BN10" s="34"/>
      <c r="BO10" s="59"/>
      <c r="BP10" s="34"/>
      <c r="BQ10" s="34"/>
      <c r="BR10" s="34"/>
      <c r="BS10" s="82"/>
      <c r="BT10" s="82"/>
      <c r="BU10" s="82"/>
      <c r="BV10" s="82"/>
      <c r="BW10" s="84"/>
      <c r="BX10" s="84"/>
      <c r="BY10" s="84"/>
      <c r="BZ10" s="34"/>
      <c r="CA10" s="34"/>
      <c r="CB10" s="34"/>
      <c r="CC10" s="34"/>
      <c r="CD10" s="34"/>
      <c r="CE10" s="126"/>
      <c r="CF10" s="34"/>
      <c r="CG10" s="58"/>
      <c r="CO10" s="31"/>
      <c r="CP10" s="31"/>
      <c r="CQ10" s="94"/>
    </row>
    <row r="11" spans="1:95" ht="24.75" customHeight="1" x14ac:dyDescent="0.2">
      <c r="A11" s="146"/>
      <c r="B11" s="146"/>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O11" s="41"/>
      <c r="BS11" s="82" t="s">
        <v>74</v>
      </c>
      <c r="BT11" s="81">
        <v>430000</v>
      </c>
      <c r="BU11" s="85">
        <v>305000</v>
      </c>
      <c r="BV11" s="85">
        <v>560000</v>
      </c>
      <c r="BW11" s="84"/>
      <c r="BX11" s="84"/>
      <c r="BY11" s="84"/>
      <c r="CQ11" s="94"/>
    </row>
    <row r="12" spans="1:95" ht="24.75" customHeight="1" thickBot="1" x14ac:dyDescent="0.25">
      <c r="A12" s="239" t="s">
        <v>139</v>
      </c>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146"/>
      <c r="Z12" s="146"/>
      <c r="AA12" s="146"/>
      <c r="AB12" s="146"/>
      <c r="AC12" s="146"/>
      <c r="AD12" s="146"/>
      <c r="AE12" s="146"/>
      <c r="AF12" s="12"/>
      <c r="AG12" s="146"/>
      <c r="AH12" s="146"/>
      <c r="AI12" s="6"/>
      <c r="AJ12" s="6"/>
      <c r="AK12" s="146"/>
      <c r="AL12" s="146"/>
      <c r="AM12" s="146"/>
      <c r="AN12" s="146"/>
      <c r="AO12" s="146"/>
      <c r="AP12" s="146"/>
      <c r="AQ12" s="146"/>
      <c r="AR12" s="146"/>
      <c r="AS12" s="146"/>
      <c r="AT12" s="146"/>
      <c r="AU12" s="146"/>
      <c r="AV12" s="146"/>
      <c r="AW12" s="146"/>
      <c r="AX12" s="146"/>
      <c r="AY12" s="146"/>
      <c r="AZ12" s="146"/>
      <c r="BA12" s="146"/>
      <c r="BB12" s="146"/>
      <c r="BC12" s="12"/>
      <c r="BR12" s="143"/>
      <c r="CG12" s="90"/>
      <c r="CH12" s="90"/>
      <c r="CQ12" s="94"/>
    </row>
    <row r="13" spans="1:95" ht="25.2" customHeight="1" thickBot="1" x14ac:dyDescent="0.25">
      <c r="A13" s="146"/>
      <c r="B13" s="145"/>
      <c r="C13" s="235">
        <f>IF($C$17="","",$J$49+$R$49+$AF$49)</f>
        <v>0</v>
      </c>
      <c r="D13" s="236"/>
      <c r="E13" s="236"/>
      <c r="F13" s="236"/>
      <c r="G13" s="236"/>
      <c r="H13" s="237"/>
      <c r="I13" s="145"/>
      <c r="J13" s="145"/>
      <c r="K13" s="145"/>
      <c r="L13" s="145"/>
      <c r="M13" s="145"/>
      <c r="N13" s="147" t="s">
        <v>106</v>
      </c>
      <c r="O13" s="147"/>
      <c r="P13" s="147"/>
      <c r="Q13" s="20"/>
      <c r="R13" s="20"/>
      <c r="S13" s="20"/>
      <c r="T13" s="20"/>
      <c r="U13" s="20"/>
      <c r="V13" s="20"/>
      <c r="W13" s="238">
        <f>IF($C$17="","",INT($C$53/LEFT($C$17,LEN($C$17)-2)))</f>
        <v>0</v>
      </c>
      <c r="X13" s="238"/>
      <c r="Y13" s="238"/>
      <c r="Z13" s="238"/>
      <c r="AA13" s="238"/>
      <c r="AB13" s="238"/>
      <c r="AC13" s="238"/>
      <c r="AD13" s="146"/>
      <c r="AE13" s="146"/>
      <c r="AF13" s="12"/>
      <c r="AG13" s="146"/>
      <c r="AH13" s="146"/>
      <c r="AI13" s="6"/>
      <c r="AJ13" s="6"/>
      <c r="AK13" s="146"/>
      <c r="AL13" s="146"/>
      <c r="AM13" s="146"/>
      <c r="AN13" s="146"/>
      <c r="AO13" s="146"/>
      <c r="AP13" s="146"/>
      <c r="AQ13" s="146"/>
      <c r="AR13" s="146"/>
      <c r="AS13" s="146"/>
      <c r="AT13" s="146"/>
      <c r="AU13" s="146"/>
      <c r="AV13" s="146"/>
      <c r="AW13" s="146"/>
      <c r="AX13" s="146"/>
      <c r="AY13" s="146"/>
      <c r="AZ13" s="146"/>
      <c r="BA13" s="146"/>
      <c r="BB13" s="146"/>
      <c r="BC13" s="146"/>
      <c r="BO13" s="51"/>
      <c r="BP13" s="59"/>
      <c r="BR13" s="143"/>
      <c r="CD13" s="1"/>
      <c r="CE13" s="34" t="s">
        <v>85</v>
      </c>
      <c r="CG13" s="34"/>
      <c r="CH13" s="257" t="s">
        <v>112</v>
      </c>
      <c r="CI13" s="258"/>
      <c r="CJ13" s="258"/>
      <c r="CK13" s="258"/>
      <c r="CL13" s="258"/>
      <c r="CM13" s="258"/>
      <c r="CN13" s="258"/>
      <c r="CO13" s="259"/>
      <c r="CQ13" s="94"/>
    </row>
    <row r="14" spans="1:95" ht="24.75" customHeight="1" x14ac:dyDescent="0.2">
      <c r="A14" s="146"/>
      <c r="B14" s="14"/>
      <c r="C14" s="14"/>
      <c r="D14" s="14"/>
      <c r="E14" s="14"/>
      <c r="F14" s="14"/>
      <c r="G14" s="26"/>
      <c r="H14" s="26"/>
      <c r="I14" s="26"/>
      <c r="J14" s="26"/>
      <c r="K14" s="26"/>
      <c r="L14" s="26"/>
      <c r="M14" s="26"/>
      <c r="N14" s="26"/>
      <c r="O14" s="26"/>
      <c r="P14" s="26"/>
      <c r="Q14" s="26"/>
      <c r="R14" s="26"/>
      <c r="S14" s="146"/>
      <c r="T14" s="146"/>
      <c r="U14" s="146"/>
      <c r="V14" s="146"/>
      <c r="W14" s="146"/>
      <c r="X14" s="146"/>
      <c r="Y14" s="146"/>
      <c r="Z14" s="146"/>
      <c r="AA14" s="146"/>
      <c r="AB14" s="146"/>
      <c r="AC14" s="146"/>
      <c r="AD14" s="146"/>
      <c r="AE14" s="12"/>
      <c r="AF14" s="12"/>
      <c r="AG14" s="146"/>
      <c r="AH14" s="146"/>
      <c r="AI14" s="6"/>
      <c r="AJ14" s="6"/>
      <c r="AK14" s="146"/>
      <c r="AL14" s="146"/>
      <c r="AM14" s="146"/>
      <c r="AN14" s="146"/>
      <c r="AO14" s="146"/>
      <c r="AP14" s="146"/>
      <c r="AQ14" s="146"/>
      <c r="AR14" s="146"/>
      <c r="AS14" s="146"/>
      <c r="AT14" s="146"/>
      <c r="AU14" s="146"/>
      <c r="AV14" s="146"/>
      <c r="AW14" s="146"/>
      <c r="AX14" s="146"/>
      <c r="AY14" s="146"/>
      <c r="AZ14" s="146"/>
      <c r="BA14" s="146"/>
      <c r="BB14" s="146"/>
      <c r="BC14" s="146"/>
      <c r="BE14" s="66"/>
      <c r="BF14" s="305" t="s">
        <v>103</v>
      </c>
      <c r="BG14" s="194" t="s">
        <v>92</v>
      </c>
      <c r="BH14" s="197" t="s">
        <v>10</v>
      </c>
      <c r="BI14" s="197" t="s">
        <v>9</v>
      </c>
      <c r="BJ14" s="197" t="s">
        <v>0</v>
      </c>
      <c r="BK14" s="194" t="s">
        <v>39</v>
      </c>
      <c r="BL14" s="194" t="s">
        <v>40</v>
      </c>
      <c r="BM14" s="194" t="s">
        <v>41</v>
      </c>
      <c r="BN14" s="194" t="s">
        <v>38</v>
      </c>
      <c r="BO14" s="194" t="s">
        <v>109</v>
      </c>
      <c r="BP14" s="194" t="s">
        <v>94</v>
      </c>
      <c r="BQ14" s="194" t="s">
        <v>93</v>
      </c>
      <c r="BR14" s="194" t="s">
        <v>90</v>
      </c>
      <c r="BS14" s="194" t="s">
        <v>91</v>
      </c>
      <c r="BT14" s="197" t="s">
        <v>12</v>
      </c>
      <c r="BU14" s="194" t="s">
        <v>42</v>
      </c>
      <c r="BV14" s="194" t="s">
        <v>43</v>
      </c>
      <c r="BW14" s="194" t="s">
        <v>51</v>
      </c>
      <c r="BX14" s="194" t="s">
        <v>52</v>
      </c>
      <c r="BY14" s="194" t="s">
        <v>44</v>
      </c>
      <c r="BZ14" s="194" t="s">
        <v>45</v>
      </c>
      <c r="CA14" s="302" t="s">
        <v>124</v>
      </c>
      <c r="CB14" s="302" t="s">
        <v>125</v>
      </c>
      <c r="CC14" s="302" t="s">
        <v>126</v>
      </c>
      <c r="CD14" s="54"/>
      <c r="CE14" s="86" t="s">
        <v>86</v>
      </c>
      <c r="CF14" s="180" t="s">
        <v>87</v>
      </c>
      <c r="CG14" s="181"/>
      <c r="CH14" s="91" t="s">
        <v>95</v>
      </c>
      <c r="CI14" s="91" t="s">
        <v>96</v>
      </c>
      <c r="CJ14" s="91" t="s">
        <v>97</v>
      </c>
      <c r="CK14" s="91" t="s">
        <v>98</v>
      </c>
      <c r="CL14" s="91" t="s">
        <v>99</v>
      </c>
      <c r="CM14" s="91" t="s">
        <v>100</v>
      </c>
      <c r="CN14" s="91" t="s">
        <v>101</v>
      </c>
      <c r="CO14" s="91" t="s">
        <v>102</v>
      </c>
      <c r="CQ14" s="94"/>
    </row>
    <row r="15" spans="1:95" ht="24.75" customHeight="1" x14ac:dyDescent="0.2">
      <c r="B15" s="7"/>
      <c r="C15" s="7"/>
      <c r="D15" s="7"/>
      <c r="E15" s="7"/>
      <c r="F15" s="7"/>
      <c r="BD15" s="29"/>
      <c r="BE15" s="66"/>
      <c r="BF15" s="305"/>
      <c r="BG15" s="195"/>
      <c r="BH15" s="195"/>
      <c r="BI15" s="195"/>
      <c r="BJ15" s="195"/>
      <c r="BK15" s="265"/>
      <c r="BL15" s="265"/>
      <c r="BM15" s="265"/>
      <c r="BN15" s="265"/>
      <c r="BO15" s="265"/>
      <c r="BP15" s="195"/>
      <c r="BQ15" s="195"/>
      <c r="BR15" s="265"/>
      <c r="BS15" s="195"/>
      <c r="BT15" s="195"/>
      <c r="BU15" s="195"/>
      <c r="BV15" s="195"/>
      <c r="BW15" s="195"/>
      <c r="BX15" s="195"/>
      <c r="BY15" s="195"/>
      <c r="BZ15" s="195"/>
      <c r="CA15" s="303"/>
      <c r="CB15" s="303"/>
      <c r="CC15" s="303"/>
      <c r="CD15" s="55"/>
      <c r="CE15" s="107">
        <v>0</v>
      </c>
      <c r="CF15" s="127"/>
      <c r="CG15" s="108">
        <v>0</v>
      </c>
      <c r="CH15" s="109">
        <f>$CG15</f>
        <v>0</v>
      </c>
      <c r="CI15" s="110">
        <f t="shared" ref="CI15:CO15" si="0">$CG15</f>
        <v>0</v>
      </c>
      <c r="CJ15" s="110">
        <f t="shared" si="0"/>
        <v>0</v>
      </c>
      <c r="CK15" s="110">
        <f t="shared" si="0"/>
        <v>0</v>
      </c>
      <c r="CL15" s="110">
        <f t="shared" si="0"/>
        <v>0</v>
      </c>
      <c r="CM15" s="110">
        <f t="shared" si="0"/>
        <v>0</v>
      </c>
      <c r="CN15" s="110">
        <f t="shared" si="0"/>
        <v>0</v>
      </c>
      <c r="CO15" s="110">
        <f t="shared" si="0"/>
        <v>0</v>
      </c>
      <c r="CQ15" s="94"/>
    </row>
    <row r="16" spans="1:95" ht="24.75" customHeight="1" x14ac:dyDescent="0.2">
      <c r="A16" s="234" t="s">
        <v>13</v>
      </c>
      <c r="B16" s="234"/>
      <c r="C16" s="234"/>
      <c r="D16" s="234"/>
      <c r="E16" s="234"/>
      <c r="F16" s="234"/>
      <c r="G16" s="234"/>
      <c r="H16" s="234"/>
      <c r="I16" s="234"/>
      <c r="J16" s="234"/>
      <c r="K16" s="234"/>
      <c r="L16" s="234"/>
      <c r="M16" s="234"/>
      <c r="N16" s="234"/>
      <c r="O16" s="234"/>
      <c r="P16" s="234"/>
      <c r="Q16" s="234"/>
      <c r="R16" s="234"/>
      <c r="S16" s="234"/>
      <c r="T16" s="234"/>
      <c r="U16" s="234"/>
      <c r="V16" s="234"/>
      <c r="W16" s="234"/>
      <c r="X16" s="234"/>
      <c r="Y16" s="234"/>
      <c r="Z16" s="234"/>
      <c r="AA16" s="234"/>
      <c r="AB16" s="234"/>
      <c r="AC16" s="234"/>
      <c r="AD16" s="234"/>
      <c r="AE16" s="234"/>
      <c r="AF16" s="234"/>
      <c r="AG16" s="234"/>
      <c r="AH16" s="234"/>
      <c r="AI16" s="234"/>
      <c r="AJ16" s="234"/>
      <c r="AK16" s="234"/>
      <c r="AL16" s="234"/>
      <c r="AM16" s="234"/>
      <c r="AN16" s="234"/>
      <c r="AO16" s="234"/>
      <c r="AP16" s="234"/>
      <c r="AQ16" s="234"/>
      <c r="AR16" s="234"/>
      <c r="AS16" s="234"/>
      <c r="AT16" s="234"/>
      <c r="AU16" s="234"/>
      <c r="AV16" s="234"/>
      <c r="AW16" s="234"/>
      <c r="AX16" s="234"/>
      <c r="AY16" s="234"/>
      <c r="AZ16" s="234"/>
      <c r="BA16" s="234"/>
      <c r="BB16" s="234"/>
      <c r="BC16" s="234"/>
      <c r="BD16" s="29"/>
      <c r="BE16" s="66"/>
      <c r="BF16" s="305"/>
      <c r="BG16" s="195"/>
      <c r="BH16" s="195"/>
      <c r="BI16" s="195"/>
      <c r="BJ16" s="195"/>
      <c r="BK16" s="265"/>
      <c r="BL16" s="265"/>
      <c r="BM16" s="265"/>
      <c r="BN16" s="265"/>
      <c r="BO16" s="265"/>
      <c r="BP16" s="195"/>
      <c r="BQ16" s="195"/>
      <c r="BR16" s="265"/>
      <c r="BS16" s="195"/>
      <c r="BT16" s="195"/>
      <c r="BU16" s="195"/>
      <c r="BV16" s="195"/>
      <c r="BW16" s="195"/>
      <c r="BX16" s="195"/>
      <c r="BY16" s="195"/>
      <c r="BZ16" s="195"/>
      <c r="CA16" s="303"/>
      <c r="CB16" s="303"/>
      <c r="CC16" s="303"/>
      <c r="CD16" s="55"/>
      <c r="CE16" s="111">
        <v>551000</v>
      </c>
      <c r="CF16" s="128"/>
      <c r="CG16" s="112">
        <v>550000</v>
      </c>
      <c r="CH16" s="113">
        <f>$N24-$CG16</f>
        <v>-550000</v>
      </c>
      <c r="CI16" s="113">
        <f>$N25-$CG16</f>
        <v>-550000</v>
      </c>
      <c r="CJ16" s="113">
        <f>$N26-$CG16</f>
        <v>-550000</v>
      </c>
      <c r="CK16" s="113">
        <f>$N27-$CG16</f>
        <v>-550000</v>
      </c>
      <c r="CL16" s="113">
        <f>$N28-$CG16</f>
        <v>-550000</v>
      </c>
      <c r="CM16" s="113">
        <f>$N29-$CG16</f>
        <v>-550000</v>
      </c>
      <c r="CN16" s="113">
        <f>$N30-$CG16</f>
        <v>-550000</v>
      </c>
      <c r="CO16" s="113">
        <f>$N31-$CG16</f>
        <v>-550000</v>
      </c>
      <c r="CQ16" s="94"/>
    </row>
    <row r="17" spans="1:95" ht="24.75" customHeight="1" x14ac:dyDescent="0.2">
      <c r="C17" s="306" t="s">
        <v>118</v>
      </c>
      <c r="D17" s="307"/>
      <c r="E17" s="307"/>
      <c r="F17" s="307"/>
      <c r="G17" s="307"/>
      <c r="H17" s="308"/>
      <c r="I17" s="159"/>
      <c r="M17" s="10"/>
      <c r="N17" s="9"/>
      <c r="O17" s="9"/>
      <c r="BD17" s="149"/>
      <c r="BE17" s="66"/>
      <c r="BF17" s="305"/>
      <c r="BG17" s="196"/>
      <c r="BH17" s="196"/>
      <c r="BI17" s="196"/>
      <c r="BJ17" s="196"/>
      <c r="BK17" s="266"/>
      <c r="BL17" s="266"/>
      <c r="BM17" s="266"/>
      <c r="BN17" s="266"/>
      <c r="BO17" s="266"/>
      <c r="BP17" s="196"/>
      <c r="BQ17" s="196"/>
      <c r="BR17" s="266"/>
      <c r="BS17" s="196"/>
      <c r="BT17" s="196"/>
      <c r="BU17" s="196"/>
      <c r="BV17" s="196"/>
      <c r="BW17" s="196"/>
      <c r="BX17" s="196"/>
      <c r="BY17" s="196"/>
      <c r="BZ17" s="196"/>
      <c r="CA17" s="304"/>
      <c r="CB17" s="304"/>
      <c r="CC17" s="304"/>
      <c r="CD17" s="55"/>
      <c r="CE17" s="111">
        <v>1619000</v>
      </c>
      <c r="CF17" s="128"/>
      <c r="CG17" s="112">
        <v>1069000</v>
      </c>
      <c r="CH17" s="113">
        <f t="shared" ref="CH17:CO20" si="1">$CG17</f>
        <v>1069000</v>
      </c>
      <c r="CI17" s="113">
        <f t="shared" si="1"/>
        <v>1069000</v>
      </c>
      <c r="CJ17" s="113">
        <f t="shared" si="1"/>
        <v>1069000</v>
      </c>
      <c r="CK17" s="113">
        <f t="shared" si="1"/>
        <v>1069000</v>
      </c>
      <c r="CL17" s="113">
        <f t="shared" si="1"/>
        <v>1069000</v>
      </c>
      <c r="CM17" s="113">
        <f t="shared" si="1"/>
        <v>1069000</v>
      </c>
      <c r="CN17" s="113">
        <f t="shared" si="1"/>
        <v>1069000</v>
      </c>
      <c r="CO17" s="113">
        <f t="shared" si="1"/>
        <v>1069000</v>
      </c>
      <c r="CQ17" s="94"/>
    </row>
    <row r="18" spans="1:95" ht="24.75" customHeight="1" x14ac:dyDescent="0.2">
      <c r="K18" s="2"/>
      <c r="L18" s="2"/>
      <c r="M18" s="2"/>
      <c r="N18" s="2"/>
      <c r="O18" s="2"/>
      <c r="BD18" s="149"/>
      <c r="BE18" s="158"/>
      <c r="BF18" s="156">
        <v>1</v>
      </c>
      <c r="BG18" s="47">
        <f t="shared" ref="BG18:BG25" si="2">IF(BQ18-BR18-BS18&gt;0,BQ18-BR18-BS18,0)</f>
        <v>0</v>
      </c>
      <c r="BH18" s="47">
        <f t="shared" ref="BH18:BH25" si="3">IF(G24="40歳～64歳",VLOOKUP(V24,$CE$30:$CO$35,BF18+3),VLOOKUP(V24,$CE$37:$CO$42,BF18+3))</f>
        <v>0</v>
      </c>
      <c r="BI18" s="47">
        <f t="shared" ref="BI18:BI25" si="4">IF(AC24+BG18+BH18&lt;0,0,AC24+BG18+BH18)</f>
        <v>0</v>
      </c>
      <c r="BJ18" s="47">
        <f t="shared" ref="BJ18:BJ25" si="5">IF(BI18&gt;=$CE$49,BI18,IF(BI18&gt;=$CE$48,BI18-$CG$48,IF(BI18&gt;=$CE$47,BI18-$CG$47,IF(BI18&gt;$CE$46,IF(BI18-$CG$46&lt;0,0,BI18-$CG$46),0))))</f>
        <v>0</v>
      </c>
      <c r="BK18" s="56">
        <f>IF(AND(N24&gt;$CG$16,G24&lt;&gt;""),1,0)</f>
        <v>0</v>
      </c>
      <c r="BL18" s="49">
        <f>IF(G24="40歳～64歳",IF(V24&gt;600000,1,0),IF(V24&gt;1250000,1,0))</f>
        <v>0</v>
      </c>
      <c r="BM18" s="49">
        <f>IF(SUM(BK18:BL18)&gt;0,1,0)</f>
        <v>0</v>
      </c>
      <c r="BN18" s="56">
        <f>IF(AP24&lt;&gt;"擬制世帯主",IF(G24&lt;&gt;"",1,0),0)</f>
        <v>0</v>
      </c>
      <c r="BO18" s="56">
        <f>IF(AP24&lt;&gt;"擬制世帯主",IF(G24="未就学児（小学校入学前）",1,0),0)</f>
        <v>0</v>
      </c>
      <c r="BP18" s="50">
        <f t="shared" ref="BP18:BP25" si="6">VLOOKUP(N24,$CE$14:$CO$25,BF18+3)</f>
        <v>0</v>
      </c>
      <c r="BQ18" s="50">
        <f t="shared" ref="BQ18:BQ25" si="7">IF(AJ24="非自発的失業",INT(BP18*30%),BP18)</f>
        <v>0</v>
      </c>
      <c r="BR18" s="50">
        <f t="shared" ref="BR18:BR25" si="8">ROUNDUP(IF(AND(N24&gt;8500000,AU24="所得金額調整控除該当"),IF(N24&gt;10000000,(10000000-8500000)*10%,(N24-8500000)*10%),0),0)</f>
        <v>0</v>
      </c>
      <c r="BS18" s="50">
        <f t="shared" ref="BS18:BS25" si="9">IF(AND(BQ18-BR18&gt;0,BH18&gt;0),(IF((BQ18-BR18)&gt;100000,100000,(BQ18-BR18))+IF(BH18&gt;100000,100000,BH18))-100000,0)</f>
        <v>0</v>
      </c>
      <c r="BT18" s="50">
        <f>IF(AC24+CC18+CA18&lt;0,0,AC24+CC18+CA18)</f>
        <v>0</v>
      </c>
      <c r="BU18" s="50" t="str">
        <f>IF(OR(AP24="擬制世帯主",G24="",G24="75歳以上(後期高齢者医療制度に加入中）"),"",INT(BJ18*$BT$6))</f>
        <v/>
      </c>
      <c r="BV18" s="50" t="str">
        <f>IF(OR(AP24="擬制世帯主",G24="",G24="75歳以上(後期高齢者医療制度に加入中）"),"",$BU$6)</f>
        <v/>
      </c>
      <c r="BW18" s="50" t="str">
        <f>IF(OR(AP24="擬制世帯主",G24="",G24="75歳以上(後期高齢者医療制度に加入中）"),"",INT(
BJ18*$BV$6))</f>
        <v/>
      </c>
      <c r="BX18" s="50" t="str">
        <f>IF(OR(AP24="擬制世帯主",G24="",G24="75歳以上(後期高齢者医療制度に加入中）"),"",$BW$6)</f>
        <v/>
      </c>
      <c r="BY18" s="50" t="str">
        <f>IF(OR(AP24="擬制世帯主",G24="",G24&lt;&gt;"40歳～64歳"),"",INT(
BJ18*$BX$6))</f>
        <v/>
      </c>
      <c r="BZ18" s="50" t="str">
        <f>IF(G24="40歳～64歳",IF(AP24="",$BY$6,0),"")</f>
        <v/>
      </c>
      <c r="CA18" s="50">
        <f>IF(OR(G24="65歳～74歳",G24="75歳以上(後期高齢者医療制度に加入中）"),IF(BH18&gt;=150000,BH18-150000,0),BH18)</f>
        <v>0</v>
      </c>
      <c r="CB18" s="50">
        <f>IF(AND(BQ18-BR18&gt;0,CA18&gt;0),(IF((BQ18-BR18)&gt;100000,100000,(BQ18-BR18))+IF(CA18&gt;100000,100000,CA18))-100000,0)</f>
        <v>0</v>
      </c>
      <c r="CC18" s="50">
        <f>IF(BQ18-BR18-CB18&gt;0,BQ18-BR18-CB18,0)</f>
        <v>0</v>
      </c>
      <c r="CD18" s="53"/>
      <c r="CE18" s="111">
        <v>1620000</v>
      </c>
      <c r="CF18" s="128"/>
      <c r="CG18" s="112">
        <v>1070000</v>
      </c>
      <c r="CH18" s="113">
        <f t="shared" si="1"/>
        <v>1070000</v>
      </c>
      <c r="CI18" s="113">
        <f t="shared" si="1"/>
        <v>1070000</v>
      </c>
      <c r="CJ18" s="113">
        <f t="shared" si="1"/>
        <v>1070000</v>
      </c>
      <c r="CK18" s="113">
        <f t="shared" si="1"/>
        <v>1070000</v>
      </c>
      <c r="CL18" s="113">
        <f t="shared" si="1"/>
        <v>1070000</v>
      </c>
      <c r="CM18" s="113">
        <f t="shared" si="1"/>
        <v>1070000</v>
      </c>
      <c r="CN18" s="113">
        <f t="shared" si="1"/>
        <v>1070000</v>
      </c>
      <c r="CO18" s="113">
        <f t="shared" si="1"/>
        <v>1070000</v>
      </c>
      <c r="CQ18" s="94"/>
    </row>
    <row r="19" spans="1:95" ht="24.75" customHeight="1" x14ac:dyDescent="0.2">
      <c r="A19" s="234" t="s">
        <v>11</v>
      </c>
      <c r="B19" s="234"/>
      <c r="C19" s="234"/>
      <c r="D19" s="234"/>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4"/>
      <c r="AM19" s="234"/>
      <c r="AN19" s="234"/>
      <c r="AO19" s="234"/>
      <c r="AP19" s="234"/>
      <c r="AQ19" s="234"/>
      <c r="AR19" s="234"/>
      <c r="AS19" s="234"/>
      <c r="AT19" s="234"/>
      <c r="AU19" s="234"/>
      <c r="AV19" s="234"/>
      <c r="AW19" s="234"/>
      <c r="AX19" s="234"/>
      <c r="AY19" s="234"/>
      <c r="AZ19" s="234"/>
      <c r="BA19" s="234"/>
      <c r="BB19" s="234"/>
      <c r="BC19" s="234"/>
      <c r="BD19" s="149"/>
      <c r="BE19" s="158"/>
      <c r="BF19" s="156">
        <v>2</v>
      </c>
      <c r="BG19" s="47">
        <f>IF(BQ19-BR19-BS19&gt;0,BQ19-BR19-BS19,0)</f>
        <v>0</v>
      </c>
      <c r="BH19" s="47">
        <f t="shared" si="3"/>
        <v>0</v>
      </c>
      <c r="BI19" s="47">
        <f t="shared" si="4"/>
        <v>0</v>
      </c>
      <c r="BJ19" s="47">
        <f>IF(BI19&gt;=$CE$49,BI19,IF(BI19&gt;=$CE$48,BI19-$CG$48,IF(BI19&gt;=$CE$47,BI19-$CG$47,IF(BI19&gt;$CE$46,IF(BI19-$CG$46&lt;0,0,BI19-$CG$46),0))))</f>
        <v>0</v>
      </c>
      <c r="BK19" s="56">
        <f t="shared" ref="BK19:BK25" si="10">IF(AND(N25&gt;$CG$16,G25&lt;&gt;""),1,0)</f>
        <v>0</v>
      </c>
      <c r="BL19" s="56">
        <f t="shared" ref="BL19:BL25" si="11">IF(G25="40歳～64歳",IF(V25&gt;600000,1,0),IF(V25&gt;1250000,1,0))</f>
        <v>0</v>
      </c>
      <c r="BM19" s="49">
        <f t="shared" ref="BM19:BM25" si="12">IF(SUM(BK19:BL19)&gt;0,1,0)</f>
        <v>0</v>
      </c>
      <c r="BN19" s="56">
        <f t="shared" ref="BN19:BN25" si="13">IF(AP25&lt;&gt;"擬制世帯主",IF(G25&lt;&gt;"",1,0),0)</f>
        <v>0</v>
      </c>
      <c r="BO19" s="56">
        <f t="shared" ref="BO19:BO25" si="14">IF(G25="未就学児（小学校入学前）",1,0)</f>
        <v>0</v>
      </c>
      <c r="BP19" s="50">
        <f t="shared" si="6"/>
        <v>0</v>
      </c>
      <c r="BQ19" s="50">
        <f t="shared" si="7"/>
        <v>0</v>
      </c>
      <c r="BR19" s="50">
        <f t="shared" si="8"/>
        <v>0</v>
      </c>
      <c r="BS19" s="50">
        <f t="shared" si="9"/>
        <v>0</v>
      </c>
      <c r="BT19" s="50">
        <f t="shared" ref="BT19:BT25" si="15">IF(AC25+CC19+CA19&lt;0,0,AC25+CC19+CA19)</f>
        <v>0</v>
      </c>
      <c r="BU19" s="50" t="str">
        <f t="shared" ref="BU19:BU25" si="16">IF(OR(AP25="擬制世帯主",G25="",G25="75歳以上(後期高齢者医療制度に加入中）"),"",INT(BJ19*$BT$6))</f>
        <v/>
      </c>
      <c r="BV19" s="50" t="str">
        <f t="shared" ref="BV19:BV25" si="17">IF(OR(AP25="擬制世帯主",G25="",G25="75歳以上(後期高齢者医療制度に加入中）"),"",$BU$6)</f>
        <v/>
      </c>
      <c r="BW19" s="50" t="str">
        <f t="shared" ref="BW19:BW25" si="18">IF(OR(AP25="擬制世帯主",G25="",G25="75歳以上(後期高齢者医療制度に加入中）"),"",INT(
BJ19*$BV$6))</f>
        <v/>
      </c>
      <c r="BX19" s="50" t="str">
        <f t="shared" ref="BX19:BX25" si="19">IF(OR(AP25="擬制世帯主",G25="",G25="75歳以上(後期高齢者医療制度に加入中）"),"",$BW$6)</f>
        <v/>
      </c>
      <c r="BY19" s="50" t="str">
        <f t="shared" ref="BY19:BY25" si="20">IF(OR(AP25="擬制世帯主",G25="",G25&lt;&gt;"40歳～64歳"),"",INT(
BJ19*$BX$6))</f>
        <v/>
      </c>
      <c r="BZ19" s="50" t="str">
        <f t="shared" ref="BZ19:BZ25" si="21">IF(G25="40歳～64歳",IF(AP25="",$BY$6,0),"")</f>
        <v/>
      </c>
      <c r="CA19" s="50">
        <f t="shared" ref="CA19:CA25" si="22">IF(OR(G25="65歳～74歳",G25="75歳以上(後期高齢者医療制度に加入中）"),IF(BH19&gt;=150000,BH19-150000,0),BH19)</f>
        <v>0</v>
      </c>
      <c r="CB19" s="50">
        <f t="shared" ref="CB19:CB25" si="23">IF(AND(BQ19-BR19&gt;0,CA19&gt;0),(IF((BQ19-BR19)&gt;100000,100000,(BQ19-BR19))+IF(CA19&gt;100000,100000,CA19))-100000,0)</f>
        <v>0</v>
      </c>
      <c r="CC19" s="50">
        <f t="shared" ref="CC19:CC25" si="24">IF(BQ19-BR19-CB19&gt;0,BQ19-BR19-CB19,0)</f>
        <v>0</v>
      </c>
      <c r="CD19" s="53"/>
      <c r="CE19" s="111">
        <v>1622000</v>
      </c>
      <c r="CF19" s="128"/>
      <c r="CG19" s="112">
        <v>1072000</v>
      </c>
      <c r="CH19" s="113">
        <f t="shared" si="1"/>
        <v>1072000</v>
      </c>
      <c r="CI19" s="113">
        <f t="shared" si="1"/>
        <v>1072000</v>
      </c>
      <c r="CJ19" s="113">
        <f t="shared" si="1"/>
        <v>1072000</v>
      </c>
      <c r="CK19" s="113">
        <f t="shared" si="1"/>
        <v>1072000</v>
      </c>
      <c r="CL19" s="113">
        <f t="shared" si="1"/>
        <v>1072000</v>
      </c>
      <c r="CM19" s="113">
        <f t="shared" si="1"/>
        <v>1072000</v>
      </c>
      <c r="CN19" s="113">
        <f t="shared" si="1"/>
        <v>1072000</v>
      </c>
      <c r="CO19" s="113">
        <f t="shared" si="1"/>
        <v>1072000</v>
      </c>
      <c r="CQ19" s="94"/>
    </row>
    <row r="20" spans="1:95" ht="24.75" customHeight="1" x14ac:dyDescent="0.2">
      <c r="B20" s="204" t="s">
        <v>25</v>
      </c>
      <c r="C20" s="205"/>
      <c r="D20" s="205"/>
      <c r="E20" s="205"/>
      <c r="F20" s="206"/>
      <c r="G20" s="213" t="s">
        <v>116</v>
      </c>
      <c r="H20" s="214"/>
      <c r="I20" s="214"/>
      <c r="J20" s="214"/>
      <c r="K20" s="214"/>
      <c r="L20" s="214"/>
      <c r="M20" s="215"/>
      <c r="N20" s="213" t="s">
        <v>23</v>
      </c>
      <c r="O20" s="222"/>
      <c r="P20" s="222"/>
      <c r="Q20" s="222"/>
      <c r="R20" s="222"/>
      <c r="S20" s="222"/>
      <c r="T20" s="222"/>
      <c r="U20" s="223"/>
      <c r="V20" s="213" t="s">
        <v>24</v>
      </c>
      <c r="W20" s="222"/>
      <c r="X20" s="222"/>
      <c r="Y20" s="222"/>
      <c r="Z20" s="222"/>
      <c r="AA20" s="222"/>
      <c r="AB20" s="223"/>
      <c r="AC20" s="213" t="s">
        <v>128</v>
      </c>
      <c r="AD20" s="222"/>
      <c r="AE20" s="222"/>
      <c r="AF20" s="222"/>
      <c r="AG20" s="222"/>
      <c r="AH20" s="222"/>
      <c r="AI20" s="223"/>
      <c r="AJ20" s="213" t="s">
        <v>129</v>
      </c>
      <c r="AK20" s="222"/>
      <c r="AL20" s="222"/>
      <c r="AM20" s="222"/>
      <c r="AN20" s="222"/>
      <c r="AO20" s="223"/>
      <c r="AP20" s="213" t="s">
        <v>130</v>
      </c>
      <c r="AQ20" s="222"/>
      <c r="AR20" s="222"/>
      <c r="AS20" s="222"/>
      <c r="AT20" s="223"/>
      <c r="AU20" s="213" t="s">
        <v>131</v>
      </c>
      <c r="AV20" s="222"/>
      <c r="AW20" s="222"/>
      <c r="AX20" s="222"/>
      <c r="AY20" s="222"/>
      <c r="AZ20" s="222"/>
      <c r="BA20" s="222"/>
      <c r="BB20" s="222"/>
      <c r="BC20" s="223"/>
      <c r="BD20" s="150"/>
      <c r="BE20" s="158"/>
      <c r="BF20" s="156">
        <v>3</v>
      </c>
      <c r="BG20" s="47">
        <f t="shared" si="2"/>
        <v>0</v>
      </c>
      <c r="BH20" s="47">
        <f t="shared" si="3"/>
        <v>0</v>
      </c>
      <c r="BI20" s="47">
        <f t="shared" si="4"/>
        <v>0</v>
      </c>
      <c r="BJ20" s="47">
        <f>IF(BI20&gt;=$CE$49,BI20,IF(BI20&gt;=$CE$48,BI20-$CG$48,IF(BI20&gt;=$CE$47,BI20-$CG$47,IF(BI20&gt;$CE$46,IF(BI20-$CG$46&lt;0,0,BI20-$CG$46),0))))</f>
        <v>0</v>
      </c>
      <c r="BK20" s="56">
        <f t="shared" si="10"/>
        <v>0</v>
      </c>
      <c r="BL20" s="56">
        <f t="shared" si="11"/>
        <v>0</v>
      </c>
      <c r="BM20" s="49">
        <f t="shared" si="12"/>
        <v>0</v>
      </c>
      <c r="BN20" s="56">
        <f t="shared" si="13"/>
        <v>0</v>
      </c>
      <c r="BO20" s="56">
        <f t="shared" si="14"/>
        <v>0</v>
      </c>
      <c r="BP20" s="50">
        <f t="shared" si="6"/>
        <v>0</v>
      </c>
      <c r="BQ20" s="50">
        <f t="shared" si="7"/>
        <v>0</v>
      </c>
      <c r="BR20" s="50">
        <f t="shared" si="8"/>
        <v>0</v>
      </c>
      <c r="BS20" s="50">
        <f>IF(AND(BQ20-BR20&gt;0,BH20&gt;0),(IF((BQ20-BR20)&gt;100000,100000,(BQ20-BR20))+IF(BH20&gt;100000,100000,BH20))-100000,0)</f>
        <v>0</v>
      </c>
      <c r="BT20" s="50">
        <f t="shared" si="15"/>
        <v>0</v>
      </c>
      <c r="BU20" s="50" t="str">
        <f t="shared" si="16"/>
        <v/>
      </c>
      <c r="BV20" s="50" t="str">
        <f t="shared" si="17"/>
        <v/>
      </c>
      <c r="BW20" s="50" t="str">
        <f t="shared" si="18"/>
        <v/>
      </c>
      <c r="BX20" s="50" t="str">
        <f t="shared" si="19"/>
        <v/>
      </c>
      <c r="BY20" s="50" t="str">
        <f t="shared" si="20"/>
        <v/>
      </c>
      <c r="BZ20" s="50" t="str">
        <f t="shared" si="21"/>
        <v/>
      </c>
      <c r="CA20" s="50">
        <f t="shared" si="22"/>
        <v>0</v>
      </c>
      <c r="CB20" s="50">
        <f t="shared" si="23"/>
        <v>0</v>
      </c>
      <c r="CC20" s="50">
        <f t="shared" si="24"/>
        <v>0</v>
      </c>
      <c r="CD20" s="53"/>
      <c r="CE20" s="111">
        <v>1624000</v>
      </c>
      <c r="CF20" s="128"/>
      <c r="CG20" s="112">
        <v>1074000</v>
      </c>
      <c r="CH20" s="113">
        <f t="shared" si="1"/>
        <v>1074000</v>
      </c>
      <c r="CI20" s="113">
        <f t="shared" si="1"/>
        <v>1074000</v>
      </c>
      <c r="CJ20" s="113">
        <f t="shared" si="1"/>
        <v>1074000</v>
      </c>
      <c r="CK20" s="141">
        <f t="shared" si="1"/>
        <v>1074000</v>
      </c>
      <c r="CL20" s="113">
        <f t="shared" si="1"/>
        <v>1074000</v>
      </c>
      <c r="CM20" s="113">
        <f t="shared" si="1"/>
        <v>1074000</v>
      </c>
      <c r="CN20" s="113">
        <f t="shared" si="1"/>
        <v>1074000</v>
      </c>
      <c r="CO20" s="113">
        <f t="shared" si="1"/>
        <v>1074000</v>
      </c>
      <c r="CQ20" s="94"/>
    </row>
    <row r="21" spans="1:95" ht="24.75" customHeight="1" x14ac:dyDescent="0.2">
      <c r="B21" s="207"/>
      <c r="C21" s="208"/>
      <c r="D21" s="208"/>
      <c r="E21" s="208"/>
      <c r="F21" s="209"/>
      <c r="G21" s="216"/>
      <c r="H21" s="217"/>
      <c r="I21" s="217"/>
      <c r="J21" s="217"/>
      <c r="K21" s="217"/>
      <c r="L21" s="217"/>
      <c r="M21" s="218"/>
      <c r="N21" s="224"/>
      <c r="O21" s="225"/>
      <c r="P21" s="225"/>
      <c r="Q21" s="225"/>
      <c r="R21" s="225"/>
      <c r="S21" s="225"/>
      <c r="T21" s="225"/>
      <c r="U21" s="226"/>
      <c r="V21" s="224"/>
      <c r="W21" s="225"/>
      <c r="X21" s="225"/>
      <c r="Y21" s="225"/>
      <c r="Z21" s="225"/>
      <c r="AA21" s="225"/>
      <c r="AB21" s="226"/>
      <c r="AC21" s="224"/>
      <c r="AD21" s="225"/>
      <c r="AE21" s="225"/>
      <c r="AF21" s="225"/>
      <c r="AG21" s="225"/>
      <c r="AH21" s="225"/>
      <c r="AI21" s="226"/>
      <c r="AJ21" s="224"/>
      <c r="AK21" s="225"/>
      <c r="AL21" s="225"/>
      <c r="AM21" s="225"/>
      <c r="AN21" s="225"/>
      <c r="AO21" s="226"/>
      <c r="AP21" s="224"/>
      <c r="AQ21" s="225"/>
      <c r="AR21" s="225"/>
      <c r="AS21" s="225"/>
      <c r="AT21" s="226"/>
      <c r="AU21" s="224"/>
      <c r="AV21" s="225"/>
      <c r="AW21" s="225"/>
      <c r="AX21" s="225"/>
      <c r="AY21" s="225"/>
      <c r="AZ21" s="225"/>
      <c r="BA21" s="225"/>
      <c r="BB21" s="225"/>
      <c r="BC21" s="226"/>
      <c r="BD21" s="150"/>
      <c r="BE21" s="158"/>
      <c r="BF21" s="156">
        <v>4</v>
      </c>
      <c r="BG21" s="47">
        <f t="shared" si="2"/>
        <v>0</v>
      </c>
      <c r="BH21" s="47">
        <f t="shared" si="3"/>
        <v>0</v>
      </c>
      <c r="BI21" s="47">
        <f t="shared" si="4"/>
        <v>0</v>
      </c>
      <c r="BJ21" s="47">
        <f t="shared" si="5"/>
        <v>0</v>
      </c>
      <c r="BK21" s="56">
        <f t="shared" si="10"/>
        <v>0</v>
      </c>
      <c r="BL21" s="56">
        <f t="shared" si="11"/>
        <v>0</v>
      </c>
      <c r="BM21" s="49">
        <f t="shared" si="12"/>
        <v>0</v>
      </c>
      <c r="BN21" s="56">
        <f t="shared" si="13"/>
        <v>0</v>
      </c>
      <c r="BO21" s="56">
        <f t="shared" si="14"/>
        <v>0</v>
      </c>
      <c r="BP21" s="50">
        <f t="shared" si="6"/>
        <v>0</v>
      </c>
      <c r="BQ21" s="50">
        <f t="shared" si="7"/>
        <v>0</v>
      </c>
      <c r="BR21" s="50">
        <f t="shared" si="8"/>
        <v>0</v>
      </c>
      <c r="BS21" s="50">
        <f t="shared" si="9"/>
        <v>0</v>
      </c>
      <c r="BT21" s="50">
        <f t="shared" si="15"/>
        <v>0</v>
      </c>
      <c r="BU21" s="50" t="str">
        <f t="shared" si="16"/>
        <v/>
      </c>
      <c r="BV21" s="50" t="str">
        <f t="shared" si="17"/>
        <v/>
      </c>
      <c r="BW21" s="50" t="str">
        <f t="shared" si="18"/>
        <v/>
      </c>
      <c r="BX21" s="50" t="str">
        <f t="shared" si="19"/>
        <v/>
      </c>
      <c r="BY21" s="50" t="str">
        <f t="shared" si="20"/>
        <v/>
      </c>
      <c r="BZ21" s="50" t="str">
        <f t="shared" si="21"/>
        <v/>
      </c>
      <c r="CA21" s="50">
        <f t="shared" si="22"/>
        <v>0</v>
      </c>
      <c r="CB21" s="50">
        <f t="shared" si="23"/>
        <v>0</v>
      </c>
      <c r="CC21" s="50">
        <f t="shared" si="24"/>
        <v>0</v>
      </c>
      <c r="CD21" s="53"/>
      <c r="CE21" s="111">
        <v>1628000</v>
      </c>
      <c r="CF21" s="128">
        <v>0.6</v>
      </c>
      <c r="CG21" s="112">
        <v>100000</v>
      </c>
      <c r="CH21" s="113">
        <f>INT(TRUNC(($N24/4),-3)*4*$CF21+$CG21)</f>
        <v>100000</v>
      </c>
      <c r="CI21" s="113">
        <f>INT(TRUNC(($N25/4),-3)*4*$CF21+$CG21)</f>
        <v>100000</v>
      </c>
      <c r="CJ21" s="113">
        <f>INT(TRUNC(($N26/4),-3)*4*$CF21+$CG21)</f>
        <v>100000</v>
      </c>
      <c r="CK21" s="141">
        <f>INT(TRUNC(($N27/4),-3)*4*$CF21+$CG21)</f>
        <v>100000</v>
      </c>
      <c r="CL21" s="141">
        <f>INT(TRUNC(($N28/4),-3)*4*$CF21+$CG21)</f>
        <v>100000</v>
      </c>
      <c r="CM21" s="141">
        <f>INT(TRUNC(($N29/4),-3)*4*$CF21+$CG21)</f>
        <v>100000</v>
      </c>
      <c r="CN21" s="141">
        <f>INT(TRUNC(($N30/4),-3)*4*$CF21+$CG21)</f>
        <v>100000</v>
      </c>
      <c r="CO21" s="141">
        <f>INT(TRUNC(($N31/4),-3)*4*$CF21+$CG21)</f>
        <v>100000</v>
      </c>
      <c r="CQ21" s="94"/>
    </row>
    <row r="22" spans="1:95" ht="24.75" customHeight="1" x14ac:dyDescent="0.2">
      <c r="B22" s="207"/>
      <c r="C22" s="208"/>
      <c r="D22" s="208"/>
      <c r="E22" s="208"/>
      <c r="F22" s="209"/>
      <c r="G22" s="216"/>
      <c r="H22" s="217"/>
      <c r="I22" s="217"/>
      <c r="J22" s="217"/>
      <c r="K22" s="217"/>
      <c r="L22" s="217"/>
      <c r="M22" s="218"/>
      <c r="N22" s="224"/>
      <c r="O22" s="225"/>
      <c r="P22" s="225"/>
      <c r="Q22" s="225"/>
      <c r="R22" s="225"/>
      <c r="S22" s="225"/>
      <c r="T22" s="225"/>
      <c r="U22" s="226"/>
      <c r="V22" s="224"/>
      <c r="W22" s="225"/>
      <c r="X22" s="225"/>
      <c r="Y22" s="225"/>
      <c r="Z22" s="225"/>
      <c r="AA22" s="225"/>
      <c r="AB22" s="226"/>
      <c r="AC22" s="224"/>
      <c r="AD22" s="225"/>
      <c r="AE22" s="225"/>
      <c r="AF22" s="225"/>
      <c r="AG22" s="225"/>
      <c r="AH22" s="225"/>
      <c r="AI22" s="226"/>
      <c r="AJ22" s="224"/>
      <c r="AK22" s="225"/>
      <c r="AL22" s="225"/>
      <c r="AM22" s="225"/>
      <c r="AN22" s="225"/>
      <c r="AO22" s="226"/>
      <c r="AP22" s="224"/>
      <c r="AQ22" s="225"/>
      <c r="AR22" s="225"/>
      <c r="AS22" s="225"/>
      <c r="AT22" s="226"/>
      <c r="AU22" s="224"/>
      <c r="AV22" s="225"/>
      <c r="AW22" s="225"/>
      <c r="AX22" s="225"/>
      <c r="AY22" s="225"/>
      <c r="AZ22" s="225"/>
      <c r="BA22" s="225"/>
      <c r="BB22" s="225"/>
      <c r="BC22" s="226"/>
      <c r="BD22" s="150"/>
      <c r="BE22" s="158"/>
      <c r="BF22" s="156">
        <v>5</v>
      </c>
      <c r="BG22" s="47">
        <f t="shared" si="2"/>
        <v>0</v>
      </c>
      <c r="BH22" s="47">
        <f t="shared" si="3"/>
        <v>0</v>
      </c>
      <c r="BI22" s="47">
        <f t="shared" si="4"/>
        <v>0</v>
      </c>
      <c r="BJ22" s="47">
        <f t="shared" si="5"/>
        <v>0</v>
      </c>
      <c r="BK22" s="56">
        <f t="shared" si="10"/>
        <v>0</v>
      </c>
      <c r="BL22" s="56">
        <f t="shared" si="11"/>
        <v>0</v>
      </c>
      <c r="BM22" s="49">
        <f t="shared" si="12"/>
        <v>0</v>
      </c>
      <c r="BN22" s="56">
        <f t="shared" si="13"/>
        <v>0</v>
      </c>
      <c r="BO22" s="56">
        <f t="shared" si="14"/>
        <v>0</v>
      </c>
      <c r="BP22" s="50">
        <f t="shared" si="6"/>
        <v>0</v>
      </c>
      <c r="BQ22" s="50">
        <f t="shared" si="7"/>
        <v>0</v>
      </c>
      <c r="BR22" s="50">
        <f t="shared" si="8"/>
        <v>0</v>
      </c>
      <c r="BS22" s="50">
        <f t="shared" si="9"/>
        <v>0</v>
      </c>
      <c r="BT22" s="50">
        <f t="shared" si="15"/>
        <v>0</v>
      </c>
      <c r="BU22" s="50" t="str">
        <f t="shared" si="16"/>
        <v/>
      </c>
      <c r="BV22" s="50" t="str">
        <f t="shared" si="17"/>
        <v/>
      </c>
      <c r="BW22" s="50" t="str">
        <f t="shared" si="18"/>
        <v/>
      </c>
      <c r="BX22" s="50" t="str">
        <f t="shared" si="19"/>
        <v/>
      </c>
      <c r="BY22" s="50" t="str">
        <f t="shared" si="20"/>
        <v/>
      </c>
      <c r="BZ22" s="50" t="str">
        <f t="shared" si="21"/>
        <v/>
      </c>
      <c r="CA22" s="50">
        <f t="shared" si="22"/>
        <v>0</v>
      </c>
      <c r="CB22" s="50">
        <f t="shared" si="23"/>
        <v>0</v>
      </c>
      <c r="CC22" s="50">
        <f t="shared" si="24"/>
        <v>0</v>
      </c>
      <c r="CD22" s="53"/>
      <c r="CE22" s="111">
        <v>1800000</v>
      </c>
      <c r="CF22" s="128">
        <v>0.7</v>
      </c>
      <c r="CG22" s="112">
        <v>80000</v>
      </c>
      <c r="CH22" s="113">
        <f>INT(TRUNC(($N24/4),-3)*4*$CF22-$CG22)</f>
        <v>-80000</v>
      </c>
      <c r="CI22" s="113">
        <f>INT(TRUNC(($N25/4),-3)*4*$CF22-$CG22)</f>
        <v>-80000</v>
      </c>
      <c r="CJ22" s="113">
        <f>INT(TRUNC(($N26/4),-3)*4*$CF22-$CG22)</f>
        <v>-80000</v>
      </c>
      <c r="CK22" s="141">
        <f>INT(TRUNC(($N27/4),-3)*4*$CF22-$CG22)</f>
        <v>-80000</v>
      </c>
      <c r="CL22" s="141">
        <f>INT(TRUNC(($N28/4),-3)*4*$CF22-$CG22)</f>
        <v>-80000</v>
      </c>
      <c r="CM22" s="141">
        <f>INT(TRUNC(($N29/4),-3)*4*$CF22-$CG22)</f>
        <v>-80000</v>
      </c>
      <c r="CN22" s="141">
        <f>INT(TRUNC(($N30/4),-3)*4*$CF22-$CG22)</f>
        <v>-80000</v>
      </c>
      <c r="CO22" s="141">
        <f>INT(TRUNC(($N31/4),-3)*4*$CF22-$CG22)</f>
        <v>-80000</v>
      </c>
      <c r="CQ22" s="94"/>
    </row>
    <row r="23" spans="1:95" ht="24.75" customHeight="1" x14ac:dyDescent="0.2">
      <c r="B23" s="210"/>
      <c r="C23" s="211"/>
      <c r="D23" s="211"/>
      <c r="E23" s="211"/>
      <c r="F23" s="212"/>
      <c r="G23" s="219"/>
      <c r="H23" s="220"/>
      <c r="I23" s="220"/>
      <c r="J23" s="220"/>
      <c r="K23" s="220"/>
      <c r="L23" s="220"/>
      <c r="M23" s="221"/>
      <c r="N23" s="227"/>
      <c r="O23" s="228"/>
      <c r="P23" s="228"/>
      <c r="Q23" s="228"/>
      <c r="R23" s="228"/>
      <c r="S23" s="228"/>
      <c r="T23" s="228"/>
      <c r="U23" s="229"/>
      <c r="V23" s="227"/>
      <c r="W23" s="228"/>
      <c r="X23" s="228"/>
      <c r="Y23" s="228"/>
      <c r="Z23" s="228"/>
      <c r="AA23" s="228"/>
      <c r="AB23" s="229"/>
      <c r="AC23" s="227"/>
      <c r="AD23" s="228"/>
      <c r="AE23" s="228"/>
      <c r="AF23" s="228"/>
      <c r="AG23" s="228"/>
      <c r="AH23" s="228"/>
      <c r="AI23" s="229"/>
      <c r="AJ23" s="227"/>
      <c r="AK23" s="228"/>
      <c r="AL23" s="228"/>
      <c r="AM23" s="228"/>
      <c r="AN23" s="228"/>
      <c r="AO23" s="229"/>
      <c r="AP23" s="227"/>
      <c r="AQ23" s="228"/>
      <c r="AR23" s="228"/>
      <c r="AS23" s="228"/>
      <c r="AT23" s="229"/>
      <c r="AU23" s="227"/>
      <c r="AV23" s="228"/>
      <c r="AW23" s="228"/>
      <c r="AX23" s="228"/>
      <c r="AY23" s="228"/>
      <c r="AZ23" s="228"/>
      <c r="BA23" s="228"/>
      <c r="BB23" s="228"/>
      <c r="BC23" s="229"/>
      <c r="BD23" s="150"/>
      <c r="BE23" s="158"/>
      <c r="BF23" s="156">
        <v>6</v>
      </c>
      <c r="BG23" s="47">
        <f t="shared" si="2"/>
        <v>0</v>
      </c>
      <c r="BH23" s="47">
        <f t="shared" si="3"/>
        <v>0</v>
      </c>
      <c r="BI23" s="47">
        <f t="shared" si="4"/>
        <v>0</v>
      </c>
      <c r="BJ23" s="47">
        <f t="shared" si="5"/>
        <v>0</v>
      </c>
      <c r="BK23" s="56">
        <f t="shared" si="10"/>
        <v>0</v>
      </c>
      <c r="BL23" s="56">
        <f t="shared" si="11"/>
        <v>0</v>
      </c>
      <c r="BM23" s="49">
        <f t="shared" si="12"/>
        <v>0</v>
      </c>
      <c r="BN23" s="56">
        <f t="shared" si="13"/>
        <v>0</v>
      </c>
      <c r="BO23" s="56">
        <f t="shared" si="14"/>
        <v>0</v>
      </c>
      <c r="BP23" s="50">
        <f t="shared" si="6"/>
        <v>0</v>
      </c>
      <c r="BQ23" s="50">
        <f t="shared" si="7"/>
        <v>0</v>
      </c>
      <c r="BR23" s="50">
        <f t="shared" si="8"/>
        <v>0</v>
      </c>
      <c r="BS23" s="50">
        <f t="shared" si="9"/>
        <v>0</v>
      </c>
      <c r="BT23" s="50">
        <f t="shared" si="15"/>
        <v>0</v>
      </c>
      <c r="BU23" s="50" t="str">
        <f t="shared" si="16"/>
        <v/>
      </c>
      <c r="BV23" s="50" t="str">
        <f t="shared" si="17"/>
        <v/>
      </c>
      <c r="BW23" s="50" t="str">
        <f t="shared" si="18"/>
        <v/>
      </c>
      <c r="BX23" s="50" t="str">
        <f t="shared" si="19"/>
        <v/>
      </c>
      <c r="BY23" s="50" t="str">
        <f t="shared" si="20"/>
        <v/>
      </c>
      <c r="BZ23" s="50" t="str">
        <f t="shared" si="21"/>
        <v/>
      </c>
      <c r="CA23" s="50">
        <f t="shared" si="22"/>
        <v>0</v>
      </c>
      <c r="CB23" s="50">
        <f t="shared" si="23"/>
        <v>0</v>
      </c>
      <c r="CC23" s="50">
        <f t="shared" si="24"/>
        <v>0</v>
      </c>
      <c r="CD23" s="53"/>
      <c r="CE23" s="111">
        <v>3600000</v>
      </c>
      <c r="CF23" s="128">
        <v>0.8</v>
      </c>
      <c r="CG23" s="112">
        <v>440000</v>
      </c>
      <c r="CH23" s="113">
        <f>INT(TRUNC(($N24/4),-3)*4*$CF23-$CG23)</f>
        <v>-440000</v>
      </c>
      <c r="CI23" s="113">
        <f>INT(TRUNC(($N25/4),-3)*4*$CF23-$CG23)</f>
        <v>-440000</v>
      </c>
      <c r="CJ23" s="113">
        <f>INT(TRUNC(($N26/4),-3)*4*$CF23-$CG23)</f>
        <v>-440000</v>
      </c>
      <c r="CK23" s="141">
        <f>INT(TRUNC(($N27/4),-3)*4*$CF23-$CG23)</f>
        <v>-440000</v>
      </c>
      <c r="CL23" s="141">
        <f>INT(TRUNC(($N28/4),-3)*4*$CF23-$CG23)</f>
        <v>-440000</v>
      </c>
      <c r="CM23" s="141">
        <f>INT(TRUNC(($N29/4),-3)*4*$CF23-$CG23)</f>
        <v>-440000</v>
      </c>
      <c r="CN23" s="141">
        <f>INT(TRUNC(($N30/4),-3)*4*$CF23-$CG23)</f>
        <v>-440000</v>
      </c>
      <c r="CO23" s="141">
        <f>INT(TRUNC(($N31/4),-3)*4*$CF23-$CG23)</f>
        <v>-440000</v>
      </c>
      <c r="CQ23" s="94"/>
    </row>
    <row r="24" spans="1:95" ht="24.75" customHeight="1" x14ac:dyDescent="0.2">
      <c r="B24" s="240" t="s">
        <v>29</v>
      </c>
      <c r="C24" s="241"/>
      <c r="D24" s="241"/>
      <c r="E24" s="241"/>
      <c r="F24" s="242"/>
      <c r="G24" s="189"/>
      <c r="H24" s="189"/>
      <c r="I24" s="189"/>
      <c r="J24" s="189"/>
      <c r="K24" s="189"/>
      <c r="L24" s="189"/>
      <c r="M24" s="189"/>
      <c r="N24" s="190"/>
      <c r="O24" s="191"/>
      <c r="P24" s="191"/>
      <c r="Q24" s="191"/>
      <c r="R24" s="191"/>
      <c r="S24" s="191"/>
      <c r="T24" s="191"/>
      <c r="U24" s="192"/>
      <c r="V24" s="185"/>
      <c r="W24" s="185"/>
      <c r="X24" s="185"/>
      <c r="Y24" s="185"/>
      <c r="Z24" s="185"/>
      <c r="AA24" s="185"/>
      <c r="AB24" s="185"/>
      <c r="AC24" s="185"/>
      <c r="AD24" s="185"/>
      <c r="AE24" s="185"/>
      <c r="AF24" s="185"/>
      <c r="AG24" s="185"/>
      <c r="AH24" s="185"/>
      <c r="AI24" s="185"/>
      <c r="AJ24" s="186"/>
      <c r="AK24" s="187"/>
      <c r="AL24" s="187"/>
      <c r="AM24" s="187"/>
      <c r="AN24" s="187"/>
      <c r="AO24" s="188"/>
      <c r="AP24" s="186"/>
      <c r="AQ24" s="187"/>
      <c r="AR24" s="187"/>
      <c r="AS24" s="187"/>
      <c r="AT24" s="188"/>
      <c r="AU24" s="182"/>
      <c r="AV24" s="183"/>
      <c r="AW24" s="183"/>
      <c r="AX24" s="183"/>
      <c r="AY24" s="183"/>
      <c r="AZ24" s="183"/>
      <c r="BA24" s="183"/>
      <c r="BB24" s="183"/>
      <c r="BC24" s="184"/>
      <c r="BD24" s="150"/>
      <c r="BE24" s="158"/>
      <c r="BF24" s="156">
        <v>7</v>
      </c>
      <c r="BG24" s="47">
        <f t="shared" si="2"/>
        <v>0</v>
      </c>
      <c r="BH24" s="47">
        <f t="shared" si="3"/>
        <v>0</v>
      </c>
      <c r="BI24" s="47">
        <f t="shared" si="4"/>
        <v>0</v>
      </c>
      <c r="BJ24" s="47">
        <f t="shared" si="5"/>
        <v>0</v>
      </c>
      <c r="BK24" s="56">
        <f t="shared" si="10"/>
        <v>0</v>
      </c>
      <c r="BL24" s="56">
        <f t="shared" si="11"/>
        <v>0</v>
      </c>
      <c r="BM24" s="49">
        <f t="shared" si="12"/>
        <v>0</v>
      </c>
      <c r="BN24" s="56">
        <f t="shared" si="13"/>
        <v>0</v>
      </c>
      <c r="BO24" s="56">
        <f t="shared" si="14"/>
        <v>0</v>
      </c>
      <c r="BP24" s="50">
        <f t="shared" si="6"/>
        <v>0</v>
      </c>
      <c r="BQ24" s="50">
        <f t="shared" si="7"/>
        <v>0</v>
      </c>
      <c r="BR24" s="50">
        <f t="shared" si="8"/>
        <v>0</v>
      </c>
      <c r="BS24" s="50">
        <f t="shared" si="9"/>
        <v>0</v>
      </c>
      <c r="BT24" s="50">
        <f t="shared" si="15"/>
        <v>0</v>
      </c>
      <c r="BU24" s="50" t="str">
        <f t="shared" si="16"/>
        <v/>
      </c>
      <c r="BV24" s="50" t="str">
        <f t="shared" si="17"/>
        <v/>
      </c>
      <c r="BW24" s="50" t="str">
        <f t="shared" si="18"/>
        <v/>
      </c>
      <c r="BX24" s="50" t="str">
        <f t="shared" si="19"/>
        <v/>
      </c>
      <c r="BY24" s="50" t="str">
        <f t="shared" si="20"/>
        <v/>
      </c>
      <c r="BZ24" s="50" t="str">
        <f t="shared" si="21"/>
        <v/>
      </c>
      <c r="CA24" s="50">
        <f t="shared" si="22"/>
        <v>0</v>
      </c>
      <c r="CB24" s="50">
        <f t="shared" si="23"/>
        <v>0</v>
      </c>
      <c r="CC24" s="50">
        <f t="shared" si="24"/>
        <v>0</v>
      </c>
      <c r="CD24" s="53"/>
      <c r="CE24" s="111">
        <v>6600000</v>
      </c>
      <c r="CF24" s="128">
        <v>0.9</v>
      </c>
      <c r="CG24" s="112">
        <v>1100000</v>
      </c>
      <c r="CH24" s="113">
        <f>INT($N24*$CF24-$CG24)</f>
        <v>-1100000</v>
      </c>
      <c r="CI24" s="113">
        <f>INT($N25*$CF24-$CG24)</f>
        <v>-1100000</v>
      </c>
      <c r="CJ24" s="113">
        <f>INT($N26*$CF24-$CG24)</f>
        <v>-1100000</v>
      </c>
      <c r="CK24" s="141">
        <f>INT($N27*$CF24-$CG24)</f>
        <v>-1100000</v>
      </c>
      <c r="CL24" s="141">
        <f>INT($N28*$CF24-$CG24)</f>
        <v>-1100000</v>
      </c>
      <c r="CM24" s="141">
        <f>INT($N29*$CF24-$CG24)</f>
        <v>-1100000</v>
      </c>
      <c r="CN24" s="141">
        <f>INT($N30*$CF24-$CG24)</f>
        <v>-1100000</v>
      </c>
      <c r="CO24" s="141">
        <f>INT($N31*$CF24-$CG24)</f>
        <v>-1100000</v>
      </c>
      <c r="CQ24" s="94"/>
    </row>
    <row r="25" spans="1:95" ht="24.75" customHeight="1" x14ac:dyDescent="0.2">
      <c r="B25" s="240" t="s">
        <v>15</v>
      </c>
      <c r="C25" s="241"/>
      <c r="D25" s="241"/>
      <c r="E25" s="241"/>
      <c r="F25" s="242"/>
      <c r="G25" s="189"/>
      <c r="H25" s="189"/>
      <c r="I25" s="189"/>
      <c r="J25" s="189"/>
      <c r="K25" s="189"/>
      <c r="L25" s="189"/>
      <c r="M25" s="189"/>
      <c r="N25" s="190"/>
      <c r="O25" s="191"/>
      <c r="P25" s="191"/>
      <c r="Q25" s="191"/>
      <c r="R25" s="191"/>
      <c r="S25" s="191"/>
      <c r="T25" s="191"/>
      <c r="U25" s="192"/>
      <c r="V25" s="185"/>
      <c r="W25" s="185"/>
      <c r="X25" s="185"/>
      <c r="Y25" s="185"/>
      <c r="Z25" s="185"/>
      <c r="AA25" s="185"/>
      <c r="AB25" s="185"/>
      <c r="AC25" s="185"/>
      <c r="AD25" s="185"/>
      <c r="AE25" s="185"/>
      <c r="AF25" s="185"/>
      <c r="AG25" s="185"/>
      <c r="AH25" s="185"/>
      <c r="AI25" s="185"/>
      <c r="AJ25" s="186"/>
      <c r="AK25" s="187"/>
      <c r="AL25" s="187"/>
      <c r="AM25" s="187"/>
      <c r="AN25" s="187"/>
      <c r="AO25" s="188"/>
      <c r="AP25" s="230"/>
      <c r="AQ25" s="231"/>
      <c r="AR25" s="231"/>
      <c r="AS25" s="231"/>
      <c r="AT25" s="232"/>
      <c r="AU25" s="182"/>
      <c r="AV25" s="183"/>
      <c r="AW25" s="183"/>
      <c r="AX25" s="183"/>
      <c r="AY25" s="183"/>
      <c r="AZ25" s="183"/>
      <c r="BA25" s="183"/>
      <c r="BB25" s="183"/>
      <c r="BC25" s="184"/>
      <c r="BD25" s="150"/>
      <c r="BE25" s="158"/>
      <c r="BF25" s="156">
        <v>8</v>
      </c>
      <c r="BG25" s="47">
        <f t="shared" si="2"/>
        <v>0</v>
      </c>
      <c r="BH25" s="47">
        <f t="shared" si="3"/>
        <v>0</v>
      </c>
      <c r="BI25" s="47">
        <f t="shared" si="4"/>
        <v>0</v>
      </c>
      <c r="BJ25" s="47">
        <f t="shared" si="5"/>
        <v>0</v>
      </c>
      <c r="BK25" s="56">
        <f t="shared" si="10"/>
        <v>0</v>
      </c>
      <c r="BL25" s="56">
        <f t="shared" si="11"/>
        <v>0</v>
      </c>
      <c r="BM25" s="49">
        <f t="shared" si="12"/>
        <v>0</v>
      </c>
      <c r="BN25" s="56">
        <f t="shared" si="13"/>
        <v>0</v>
      </c>
      <c r="BO25" s="56">
        <f t="shared" si="14"/>
        <v>0</v>
      </c>
      <c r="BP25" s="50">
        <f t="shared" si="6"/>
        <v>0</v>
      </c>
      <c r="BQ25" s="50">
        <f t="shared" si="7"/>
        <v>0</v>
      </c>
      <c r="BR25" s="50">
        <f t="shared" si="8"/>
        <v>0</v>
      </c>
      <c r="BS25" s="50">
        <f t="shared" si="9"/>
        <v>0</v>
      </c>
      <c r="BT25" s="50">
        <f t="shared" si="15"/>
        <v>0</v>
      </c>
      <c r="BU25" s="50" t="str">
        <f t="shared" si="16"/>
        <v/>
      </c>
      <c r="BV25" s="50" t="str">
        <f t="shared" si="17"/>
        <v/>
      </c>
      <c r="BW25" s="50" t="str">
        <f t="shared" si="18"/>
        <v/>
      </c>
      <c r="BX25" s="50" t="str">
        <f t="shared" si="19"/>
        <v/>
      </c>
      <c r="BY25" s="50" t="str">
        <f t="shared" si="20"/>
        <v/>
      </c>
      <c r="BZ25" s="50" t="str">
        <f t="shared" si="21"/>
        <v/>
      </c>
      <c r="CA25" s="50">
        <f t="shared" si="22"/>
        <v>0</v>
      </c>
      <c r="CB25" s="50">
        <f t="shared" si="23"/>
        <v>0</v>
      </c>
      <c r="CC25" s="50">
        <f t="shared" si="24"/>
        <v>0</v>
      </c>
      <c r="CD25" s="53"/>
      <c r="CE25" s="114">
        <v>8500000</v>
      </c>
      <c r="CF25" s="129"/>
      <c r="CG25" s="115">
        <v>1950000</v>
      </c>
      <c r="CH25" s="116">
        <f>$N24-$CG25</f>
        <v>-1950000</v>
      </c>
      <c r="CI25" s="116">
        <f>$N25-$CG25</f>
        <v>-1950000</v>
      </c>
      <c r="CJ25" s="116">
        <f>$N26-$CG25</f>
        <v>-1950000</v>
      </c>
      <c r="CK25" s="116">
        <f>$N27-$CG25</f>
        <v>-1950000</v>
      </c>
      <c r="CL25" s="116">
        <f>$N28-$CG25</f>
        <v>-1950000</v>
      </c>
      <c r="CM25" s="116">
        <f>$N29-$CG25</f>
        <v>-1950000</v>
      </c>
      <c r="CN25" s="116">
        <f>$N30-$CG25</f>
        <v>-1950000</v>
      </c>
      <c r="CO25" s="116">
        <f>$N31-$CG25</f>
        <v>-1950000</v>
      </c>
      <c r="CQ25" s="94"/>
    </row>
    <row r="26" spans="1:95" s="31" customFormat="1" ht="24.75" customHeight="1" x14ac:dyDescent="0.2">
      <c r="A26" s="1"/>
      <c r="B26" s="240" t="s">
        <v>16</v>
      </c>
      <c r="C26" s="241"/>
      <c r="D26" s="241"/>
      <c r="E26" s="241"/>
      <c r="F26" s="242"/>
      <c r="G26" s="189"/>
      <c r="H26" s="189"/>
      <c r="I26" s="189"/>
      <c r="J26" s="189"/>
      <c r="K26" s="189"/>
      <c r="L26" s="189"/>
      <c r="M26" s="189"/>
      <c r="N26" s="190"/>
      <c r="O26" s="191"/>
      <c r="P26" s="191"/>
      <c r="Q26" s="191"/>
      <c r="R26" s="191"/>
      <c r="S26" s="191"/>
      <c r="T26" s="191"/>
      <c r="U26" s="192"/>
      <c r="V26" s="185"/>
      <c r="W26" s="185"/>
      <c r="X26" s="185"/>
      <c r="Y26" s="185"/>
      <c r="Z26" s="185"/>
      <c r="AA26" s="185"/>
      <c r="AB26" s="185"/>
      <c r="AC26" s="185"/>
      <c r="AD26" s="185"/>
      <c r="AE26" s="185"/>
      <c r="AF26" s="185"/>
      <c r="AG26" s="185"/>
      <c r="AH26" s="185"/>
      <c r="AI26" s="185"/>
      <c r="AJ26" s="186"/>
      <c r="AK26" s="187"/>
      <c r="AL26" s="187"/>
      <c r="AM26" s="187"/>
      <c r="AN26" s="187"/>
      <c r="AO26" s="188"/>
      <c r="AP26" s="230"/>
      <c r="AQ26" s="231"/>
      <c r="AR26" s="231"/>
      <c r="AS26" s="231"/>
      <c r="AT26" s="232"/>
      <c r="AU26" s="182"/>
      <c r="AV26" s="183"/>
      <c r="AW26" s="183"/>
      <c r="AX26" s="183"/>
      <c r="AY26" s="183"/>
      <c r="AZ26" s="183"/>
      <c r="BA26" s="183"/>
      <c r="BB26" s="183"/>
      <c r="BC26" s="184"/>
      <c r="BD26" s="150"/>
      <c r="BE26" s="158"/>
      <c r="BF26" s="150"/>
      <c r="BG26" s="42"/>
      <c r="BH26" s="42"/>
      <c r="BI26" s="42"/>
      <c r="BJ26" s="42"/>
      <c r="BK26" s="39"/>
      <c r="BL26" s="39"/>
      <c r="BM26" s="39"/>
      <c r="BN26" s="39"/>
      <c r="BO26" s="39"/>
      <c r="BP26" s="39"/>
      <c r="BQ26" s="39"/>
      <c r="BR26" s="39"/>
      <c r="BS26" s="39"/>
      <c r="BT26" s="39"/>
      <c r="BU26" s="39"/>
      <c r="BV26" s="39"/>
      <c r="BW26" s="39"/>
      <c r="BX26" s="39"/>
      <c r="BY26" s="39"/>
      <c r="BZ26" s="39"/>
      <c r="CA26" s="39"/>
      <c r="CB26" s="39"/>
      <c r="CC26" s="39"/>
      <c r="CD26" s="34"/>
      <c r="CE26" s="126"/>
      <c r="CF26" s="34"/>
      <c r="CG26" s="58"/>
      <c r="CQ26" s="94"/>
    </row>
    <row r="27" spans="1:95" s="31" customFormat="1" ht="24.75" customHeight="1" x14ac:dyDescent="0.2">
      <c r="A27" s="1"/>
      <c r="B27" s="240" t="s">
        <v>17</v>
      </c>
      <c r="C27" s="241"/>
      <c r="D27" s="241"/>
      <c r="E27" s="241"/>
      <c r="F27" s="242"/>
      <c r="G27" s="189"/>
      <c r="H27" s="189"/>
      <c r="I27" s="189"/>
      <c r="J27" s="189"/>
      <c r="K27" s="189"/>
      <c r="L27" s="189"/>
      <c r="M27" s="189"/>
      <c r="N27" s="190"/>
      <c r="O27" s="191"/>
      <c r="P27" s="191"/>
      <c r="Q27" s="191"/>
      <c r="R27" s="191"/>
      <c r="S27" s="191"/>
      <c r="T27" s="191"/>
      <c r="U27" s="192"/>
      <c r="V27" s="185"/>
      <c r="W27" s="185"/>
      <c r="X27" s="185"/>
      <c r="Y27" s="185"/>
      <c r="Z27" s="185"/>
      <c r="AA27" s="185"/>
      <c r="AB27" s="185"/>
      <c r="AC27" s="185"/>
      <c r="AD27" s="185"/>
      <c r="AE27" s="185"/>
      <c r="AF27" s="185"/>
      <c r="AG27" s="185"/>
      <c r="AH27" s="185"/>
      <c r="AI27" s="185"/>
      <c r="AJ27" s="186"/>
      <c r="AK27" s="187"/>
      <c r="AL27" s="187"/>
      <c r="AM27" s="187"/>
      <c r="AN27" s="187"/>
      <c r="AO27" s="188"/>
      <c r="AP27" s="230"/>
      <c r="AQ27" s="231"/>
      <c r="AR27" s="231"/>
      <c r="AS27" s="231"/>
      <c r="AT27" s="232"/>
      <c r="AU27" s="182"/>
      <c r="AV27" s="183"/>
      <c r="AW27" s="183"/>
      <c r="AX27" s="183"/>
      <c r="AY27" s="183"/>
      <c r="AZ27" s="183"/>
      <c r="BA27" s="183"/>
      <c r="BB27" s="183"/>
      <c r="BC27" s="184"/>
      <c r="BD27" s="150"/>
      <c r="BE27" s="158"/>
      <c r="BF27" s="150"/>
      <c r="BG27" s="42"/>
      <c r="BH27" s="42"/>
      <c r="BI27" s="42"/>
      <c r="BJ27" s="42"/>
      <c r="BK27" s="39"/>
      <c r="BL27" s="39"/>
      <c r="BM27" s="193" t="s">
        <v>37</v>
      </c>
      <c r="BN27" s="193" t="s">
        <v>61</v>
      </c>
      <c r="BO27" s="193" t="s">
        <v>110</v>
      </c>
      <c r="BP27" s="39"/>
      <c r="BQ27" s="39"/>
      <c r="BR27" s="39"/>
      <c r="BS27" s="193" t="s">
        <v>66</v>
      </c>
      <c r="BT27" s="198" t="s">
        <v>55</v>
      </c>
      <c r="BU27" s="178" t="s">
        <v>56</v>
      </c>
      <c r="BV27" s="178" t="s">
        <v>57</v>
      </c>
      <c r="BW27" s="178" t="s">
        <v>58</v>
      </c>
      <c r="BX27" s="178" t="s">
        <v>59</v>
      </c>
      <c r="BY27" s="178" t="s">
        <v>60</v>
      </c>
      <c r="BZ27" s="39"/>
      <c r="CA27" s="39"/>
      <c r="CB27" s="39"/>
      <c r="CC27" s="39"/>
      <c r="CE27" s="260" t="s">
        <v>81</v>
      </c>
      <c r="CF27" s="260"/>
      <c r="CG27" s="260"/>
      <c r="CQ27" s="94"/>
    </row>
    <row r="28" spans="1:95" s="31" customFormat="1" ht="24.75" customHeight="1" x14ac:dyDescent="0.2">
      <c r="A28" s="1"/>
      <c r="B28" s="240" t="s">
        <v>18</v>
      </c>
      <c r="C28" s="241"/>
      <c r="D28" s="241"/>
      <c r="E28" s="241"/>
      <c r="F28" s="242"/>
      <c r="G28" s="189"/>
      <c r="H28" s="189"/>
      <c r="I28" s="189"/>
      <c r="J28" s="189"/>
      <c r="K28" s="189"/>
      <c r="L28" s="189"/>
      <c r="M28" s="189"/>
      <c r="N28" s="190"/>
      <c r="O28" s="191"/>
      <c r="P28" s="191"/>
      <c r="Q28" s="191"/>
      <c r="R28" s="191"/>
      <c r="S28" s="191"/>
      <c r="T28" s="191"/>
      <c r="U28" s="192"/>
      <c r="V28" s="185"/>
      <c r="W28" s="185"/>
      <c r="X28" s="185"/>
      <c r="Y28" s="185"/>
      <c r="Z28" s="185"/>
      <c r="AA28" s="185"/>
      <c r="AB28" s="185"/>
      <c r="AC28" s="185"/>
      <c r="AD28" s="185"/>
      <c r="AE28" s="185"/>
      <c r="AF28" s="185"/>
      <c r="AG28" s="185"/>
      <c r="AH28" s="185"/>
      <c r="AI28" s="185"/>
      <c r="AJ28" s="186"/>
      <c r="AK28" s="187"/>
      <c r="AL28" s="187"/>
      <c r="AM28" s="187"/>
      <c r="AN28" s="187"/>
      <c r="AO28" s="188"/>
      <c r="AP28" s="230"/>
      <c r="AQ28" s="231"/>
      <c r="AR28" s="231"/>
      <c r="AS28" s="231"/>
      <c r="AT28" s="232"/>
      <c r="AU28" s="182"/>
      <c r="AV28" s="183"/>
      <c r="AW28" s="183"/>
      <c r="AX28" s="183"/>
      <c r="AY28" s="183"/>
      <c r="AZ28" s="183"/>
      <c r="BA28" s="183"/>
      <c r="BB28" s="183"/>
      <c r="BC28" s="184"/>
      <c r="BD28" s="150"/>
      <c r="BE28" s="158"/>
      <c r="BF28" s="150"/>
      <c r="BG28" s="42"/>
      <c r="BH28" s="42"/>
      <c r="BI28" s="42"/>
      <c r="BJ28" s="42"/>
      <c r="BK28" s="39"/>
      <c r="BL28" s="39"/>
      <c r="BM28" s="193"/>
      <c r="BN28" s="193"/>
      <c r="BO28" s="193"/>
      <c r="BP28" s="39"/>
      <c r="BQ28" s="39"/>
      <c r="BR28" s="39"/>
      <c r="BS28" s="193"/>
      <c r="BT28" s="198"/>
      <c r="BU28" s="179"/>
      <c r="BV28" s="179"/>
      <c r="BW28" s="179"/>
      <c r="BX28" s="179"/>
      <c r="BY28" s="179"/>
      <c r="BZ28" s="39"/>
      <c r="CA28" s="39"/>
      <c r="CB28" s="39"/>
      <c r="CC28" s="39"/>
      <c r="CD28" s="151"/>
      <c r="CE28" s="261"/>
      <c r="CF28" s="261"/>
      <c r="CG28" s="261"/>
      <c r="CH28" s="90"/>
      <c r="CI28" s="90"/>
      <c r="CJ28" s="90"/>
      <c r="CK28" s="90"/>
      <c r="CL28" s="90"/>
      <c r="CM28" s="90"/>
      <c r="CN28" s="90"/>
      <c r="CQ28" s="94"/>
    </row>
    <row r="29" spans="1:95" s="31" customFormat="1" ht="24.75" customHeight="1" x14ac:dyDescent="0.2">
      <c r="A29" s="1"/>
      <c r="B29" s="240" t="s">
        <v>19</v>
      </c>
      <c r="C29" s="241"/>
      <c r="D29" s="241"/>
      <c r="E29" s="241"/>
      <c r="F29" s="242"/>
      <c r="G29" s="189"/>
      <c r="H29" s="189"/>
      <c r="I29" s="189"/>
      <c r="J29" s="189"/>
      <c r="K29" s="189"/>
      <c r="L29" s="189"/>
      <c r="M29" s="189"/>
      <c r="N29" s="190"/>
      <c r="O29" s="191"/>
      <c r="P29" s="191"/>
      <c r="Q29" s="191"/>
      <c r="R29" s="191"/>
      <c r="S29" s="191"/>
      <c r="T29" s="191"/>
      <c r="U29" s="192"/>
      <c r="V29" s="185"/>
      <c r="W29" s="185"/>
      <c r="X29" s="185"/>
      <c r="Y29" s="185"/>
      <c r="Z29" s="185"/>
      <c r="AA29" s="185"/>
      <c r="AB29" s="185"/>
      <c r="AC29" s="185"/>
      <c r="AD29" s="185"/>
      <c r="AE29" s="185"/>
      <c r="AF29" s="185"/>
      <c r="AG29" s="185"/>
      <c r="AH29" s="185"/>
      <c r="AI29" s="185"/>
      <c r="AJ29" s="186"/>
      <c r="AK29" s="187"/>
      <c r="AL29" s="187"/>
      <c r="AM29" s="187"/>
      <c r="AN29" s="187"/>
      <c r="AO29" s="188"/>
      <c r="AP29" s="230"/>
      <c r="AQ29" s="231"/>
      <c r="AR29" s="231"/>
      <c r="AS29" s="231"/>
      <c r="AT29" s="232"/>
      <c r="AU29" s="182"/>
      <c r="AV29" s="183"/>
      <c r="AW29" s="183"/>
      <c r="AX29" s="183"/>
      <c r="AY29" s="183"/>
      <c r="AZ29" s="183"/>
      <c r="BA29" s="183"/>
      <c r="BB29" s="183"/>
      <c r="BC29" s="184"/>
      <c r="BD29" s="150"/>
      <c r="BE29" s="158"/>
      <c r="BF29" s="150"/>
      <c r="BG29" s="42"/>
      <c r="BH29" s="42"/>
      <c r="BI29" s="42"/>
      <c r="BJ29" s="42"/>
      <c r="BK29" s="39"/>
      <c r="BL29" s="39"/>
      <c r="BM29" s="57">
        <f>IF(SUM(BM18:BM25)=0,1,SUM(BM18:BM25))</f>
        <v>1</v>
      </c>
      <c r="BN29" s="57">
        <f>SUM(BN18:BN25)</f>
        <v>0</v>
      </c>
      <c r="BO29" s="57">
        <f>SUM(BO18:BO25)</f>
        <v>0</v>
      </c>
      <c r="BP29" s="39"/>
      <c r="BQ29" s="39"/>
      <c r="BR29" s="39"/>
      <c r="BS29" s="50">
        <f>SUM(BT18:BT25)</f>
        <v>0</v>
      </c>
      <c r="BT29" s="50">
        <f>SUM(BU18:BU25)</f>
        <v>0</v>
      </c>
      <c r="BU29" s="50">
        <f>SUM(BV18:BV25)</f>
        <v>0</v>
      </c>
      <c r="BV29" s="50">
        <f t="shared" ref="BV29:BY29" si="25">SUM(BW18:BW25)</f>
        <v>0</v>
      </c>
      <c r="BW29" s="50">
        <f t="shared" si="25"/>
        <v>0</v>
      </c>
      <c r="BX29" s="50">
        <f t="shared" si="25"/>
        <v>0</v>
      </c>
      <c r="BY29" s="50">
        <f t="shared" si="25"/>
        <v>0</v>
      </c>
      <c r="BZ29" s="53"/>
      <c r="CA29" s="53"/>
      <c r="CB29" s="53"/>
      <c r="CC29" s="53"/>
      <c r="CD29" s="39"/>
      <c r="CE29" s="198" t="s">
        <v>83</v>
      </c>
      <c r="CF29" s="198"/>
      <c r="CG29" s="198"/>
      <c r="CH29" s="267" t="s">
        <v>104</v>
      </c>
      <c r="CI29" s="267"/>
      <c r="CJ29" s="267"/>
      <c r="CK29" s="267"/>
      <c r="CL29" s="267"/>
      <c r="CM29" s="267"/>
      <c r="CN29" s="267"/>
      <c r="CO29" s="267"/>
      <c r="CQ29" s="94"/>
    </row>
    <row r="30" spans="1:95" s="31" customFormat="1" ht="24.75" customHeight="1" x14ac:dyDescent="0.2">
      <c r="A30" s="1"/>
      <c r="B30" s="240" t="s">
        <v>20</v>
      </c>
      <c r="C30" s="241"/>
      <c r="D30" s="241"/>
      <c r="E30" s="241"/>
      <c r="F30" s="242"/>
      <c r="G30" s="189"/>
      <c r="H30" s="189"/>
      <c r="I30" s="189"/>
      <c r="J30" s="189"/>
      <c r="K30" s="189"/>
      <c r="L30" s="189"/>
      <c r="M30" s="189"/>
      <c r="N30" s="190"/>
      <c r="O30" s="191"/>
      <c r="P30" s="191"/>
      <c r="Q30" s="191"/>
      <c r="R30" s="191"/>
      <c r="S30" s="191"/>
      <c r="T30" s="191"/>
      <c r="U30" s="192"/>
      <c r="V30" s="185"/>
      <c r="W30" s="185"/>
      <c r="X30" s="185"/>
      <c r="Y30" s="185"/>
      <c r="Z30" s="185"/>
      <c r="AA30" s="185"/>
      <c r="AB30" s="185"/>
      <c r="AC30" s="185"/>
      <c r="AD30" s="185"/>
      <c r="AE30" s="185"/>
      <c r="AF30" s="185"/>
      <c r="AG30" s="185"/>
      <c r="AH30" s="185"/>
      <c r="AI30" s="185"/>
      <c r="AJ30" s="186"/>
      <c r="AK30" s="187"/>
      <c r="AL30" s="187"/>
      <c r="AM30" s="187"/>
      <c r="AN30" s="187"/>
      <c r="AO30" s="188"/>
      <c r="AP30" s="230"/>
      <c r="AQ30" s="231"/>
      <c r="AR30" s="231"/>
      <c r="AS30" s="231"/>
      <c r="AT30" s="232"/>
      <c r="AU30" s="182"/>
      <c r="AV30" s="183"/>
      <c r="AW30" s="183"/>
      <c r="AX30" s="183"/>
      <c r="AY30" s="183"/>
      <c r="AZ30" s="183"/>
      <c r="BA30" s="183"/>
      <c r="BB30" s="183"/>
      <c r="BC30" s="184"/>
      <c r="BD30" s="150"/>
      <c r="BE30" s="158"/>
      <c r="BF30" s="150"/>
      <c r="BG30" s="42"/>
      <c r="BH30" s="42"/>
      <c r="BI30" s="42"/>
      <c r="BJ30" s="42"/>
      <c r="BK30" s="39"/>
      <c r="BL30" s="39"/>
      <c r="BM30" s="39"/>
      <c r="BN30" s="39"/>
      <c r="BO30" s="39"/>
      <c r="BP30" s="39"/>
      <c r="BQ30" s="39"/>
      <c r="BR30" s="39"/>
      <c r="BS30" s="39"/>
      <c r="BT30" s="39"/>
      <c r="BU30" s="39"/>
      <c r="BV30" s="39"/>
      <c r="BW30" s="39"/>
      <c r="BX30" s="39"/>
      <c r="BY30" s="39"/>
      <c r="BZ30" s="39"/>
      <c r="CA30" s="39"/>
      <c r="CB30" s="39"/>
      <c r="CC30" s="39"/>
      <c r="CD30" s="39"/>
      <c r="CE30" s="72" t="s">
        <v>88</v>
      </c>
      <c r="CF30" s="198" t="s">
        <v>89</v>
      </c>
      <c r="CG30" s="202"/>
      <c r="CH30" s="142" t="s">
        <v>95</v>
      </c>
      <c r="CI30" s="142" t="s">
        <v>96</v>
      </c>
      <c r="CJ30" s="142" t="s">
        <v>97</v>
      </c>
      <c r="CK30" s="142" t="s">
        <v>98</v>
      </c>
      <c r="CL30" s="142" t="s">
        <v>99</v>
      </c>
      <c r="CM30" s="142" t="s">
        <v>100</v>
      </c>
      <c r="CN30" s="142" t="s">
        <v>101</v>
      </c>
      <c r="CO30" s="142" t="s">
        <v>102</v>
      </c>
      <c r="CQ30" s="94"/>
    </row>
    <row r="31" spans="1:95" s="31" customFormat="1" ht="24.75" customHeight="1" x14ac:dyDescent="0.2">
      <c r="A31" s="1"/>
      <c r="B31" s="240" t="s">
        <v>21</v>
      </c>
      <c r="C31" s="241"/>
      <c r="D31" s="241"/>
      <c r="E31" s="241"/>
      <c r="F31" s="242"/>
      <c r="G31" s="189"/>
      <c r="H31" s="189"/>
      <c r="I31" s="189"/>
      <c r="J31" s="189"/>
      <c r="K31" s="189"/>
      <c r="L31" s="189"/>
      <c r="M31" s="189"/>
      <c r="N31" s="190"/>
      <c r="O31" s="191"/>
      <c r="P31" s="191"/>
      <c r="Q31" s="191"/>
      <c r="R31" s="191"/>
      <c r="S31" s="191"/>
      <c r="T31" s="191"/>
      <c r="U31" s="192"/>
      <c r="V31" s="185"/>
      <c r="W31" s="185"/>
      <c r="X31" s="185"/>
      <c r="Y31" s="185"/>
      <c r="Z31" s="185"/>
      <c r="AA31" s="185"/>
      <c r="AB31" s="185"/>
      <c r="AC31" s="185"/>
      <c r="AD31" s="185"/>
      <c r="AE31" s="185"/>
      <c r="AF31" s="185"/>
      <c r="AG31" s="185"/>
      <c r="AH31" s="185"/>
      <c r="AI31" s="185"/>
      <c r="AJ31" s="186"/>
      <c r="AK31" s="187"/>
      <c r="AL31" s="187"/>
      <c r="AM31" s="187"/>
      <c r="AN31" s="187"/>
      <c r="AO31" s="188"/>
      <c r="AP31" s="230"/>
      <c r="AQ31" s="231"/>
      <c r="AR31" s="231"/>
      <c r="AS31" s="231"/>
      <c r="AT31" s="232"/>
      <c r="AU31" s="182"/>
      <c r="AV31" s="183"/>
      <c r="AW31" s="183"/>
      <c r="AX31" s="183"/>
      <c r="AY31" s="183"/>
      <c r="AZ31" s="183"/>
      <c r="BA31" s="183"/>
      <c r="BB31" s="183"/>
      <c r="BC31" s="184"/>
      <c r="BD31" s="150"/>
      <c r="BE31" s="158"/>
      <c r="BF31" s="150"/>
      <c r="BG31" s="42"/>
      <c r="BH31" s="42"/>
      <c r="BI31" s="42"/>
      <c r="BJ31" s="42"/>
      <c r="BK31" s="39"/>
      <c r="BL31" s="39"/>
      <c r="BM31" s="39"/>
      <c r="BN31" s="39"/>
      <c r="BO31" s="39"/>
      <c r="BP31" s="39"/>
      <c r="BQ31" s="39"/>
      <c r="BR31" s="39"/>
      <c r="BS31" s="39"/>
      <c r="BT31" s="39"/>
      <c r="BU31" s="39"/>
      <c r="BV31" s="39"/>
      <c r="BW31" s="39"/>
      <c r="BX31" s="39"/>
      <c r="BY31" s="39"/>
      <c r="BZ31" s="39"/>
      <c r="CA31" s="39"/>
      <c r="CB31" s="39"/>
      <c r="CC31" s="39"/>
      <c r="CD31" s="39"/>
      <c r="CE31" s="104">
        <v>0</v>
      </c>
      <c r="CF31" s="130"/>
      <c r="CG31" s="96">
        <v>600000</v>
      </c>
      <c r="CH31" s="97">
        <f>IF($V24&lt;$CG31,0,$V24-$CG31)</f>
        <v>0</v>
      </c>
      <c r="CI31" s="97">
        <f>IF($V25&lt;$CG31,0,$V25-$CG31)</f>
        <v>0</v>
      </c>
      <c r="CJ31" s="97">
        <f>IF($V26&lt;$CG31,0,$V26-$CG31)</f>
        <v>0</v>
      </c>
      <c r="CK31" s="97">
        <f>IF($V27&lt;$CG31,0,$V27-$CG31)</f>
        <v>0</v>
      </c>
      <c r="CL31" s="97">
        <f>IF($V28&lt;$CG31,0,$V28-$CG31)</f>
        <v>0</v>
      </c>
      <c r="CM31" s="97">
        <f>IF($V29&lt;$CG31,0,$V29-$CG31)</f>
        <v>0</v>
      </c>
      <c r="CN31" s="97">
        <f>IF($V30&lt;$CG31,0,$V30-$CG31)</f>
        <v>0</v>
      </c>
      <c r="CO31" s="97">
        <f>IF($V31&lt;$CG31,0,$V31-$CG31)</f>
        <v>0</v>
      </c>
      <c r="CQ31" s="94"/>
    </row>
    <row r="32" spans="1:95" s="31" customFormat="1" ht="24.75" customHeight="1" x14ac:dyDescent="0.2">
      <c r="B32" s="275" t="s">
        <v>113</v>
      </c>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275"/>
      <c r="AP32" s="247"/>
      <c r="AQ32" s="247"/>
      <c r="AR32" s="247"/>
      <c r="AS32" s="247"/>
      <c r="AT32" s="247"/>
      <c r="AU32" s="275"/>
      <c r="AV32" s="275"/>
      <c r="AW32" s="275"/>
      <c r="AX32" s="275"/>
      <c r="AY32" s="275"/>
      <c r="AZ32" s="275"/>
      <c r="BA32" s="275"/>
      <c r="BB32" s="275"/>
      <c r="BC32" s="275"/>
      <c r="BD32" s="150"/>
      <c r="BE32" s="158"/>
      <c r="BF32" s="150"/>
      <c r="BK32" s="39"/>
      <c r="BL32" s="39"/>
      <c r="BM32" s="39"/>
      <c r="BN32" s="39"/>
      <c r="BO32" s="39"/>
      <c r="BP32" s="39"/>
      <c r="BQ32" s="39"/>
      <c r="BR32" s="39"/>
      <c r="BS32" s="42"/>
      <c r="BT32" s="42"/>
      <c r="BU32" s="42"/>
      <c r="BV32" s="42"/>
      <c r="BW32" s="39"/>
      <c r="BX32" s="39"/>
      <c r="BY32" s="39"/>
      <c r="BZ32" s="39"/>
      <c r="CA32" s="39"/>
      <c r="CB32" s="39"/>
      <c r="CC32" s="39"/>
      <c r="CD32" s="39"/>
      <c r="CE32" s="98">
        <v>1300000</v>
      </c>
      <c r="CF32" s="131">
        <v>0.75</v>
      </c>
      <c r="CG32" s="99">
        <v>275000</v>
      </c>
      <c r="CH32" s="100">
        <f>INT($V24*$CF32-$CG32)</f>
        <v>-275000</v>
      </c>
      <c r="CI32" s="100">
        <f>INT($V25*$CF32-$CG32)</f>
        <v>-275000</v>
      </c>
      <c r="CJ32" s="100">
        <f>INT($V26*$CF32-$CG32)</f>
        <v>-275000</v>
      </c>
      <c r="CK32" s="100">
        <f>INT($V27*$CF32-$CG32)</f>
        <v>-275000</v>
      </c>
      <c r="CL32" s="100">
        <f>INT($V28*$CF32-$CG32)</f>
        <v>-275000</v>
      </c>
      <c r="CM32" s="100">
        <f>INT($V29*$CF32-$CG32)</f>
        <v>-275000</v>
      </c>
      <c r="CN32" s="100">
        <f>INT($V30*$CF32-$CG32)</f>
        <v>-275000</v>
      </c>
      <c r="CO32" s="100">
        <f>INT($V31*$CF32-$CG32)</f>
        <v>-275000</v>
      </c>
      <c r="CQ32" s="94"/>
    </row>
    <row r="33" spans="1:95" s="31" customFormat="1" ht="24.75" customHeight="1" x14ac:dyDescent="0.2">
      <c r="B33" s="256" t="s">
        <v>136</v>
      </c>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c r="AY33" s="245"/>
      <c r="AZ33" s="245"/>
      <c r="BA33" s="245"/>
      <c r="BB33" s="245"/>
      <c r="BC33" s="245"/>
      <c r="BD33" s="150"/>
      <c r="BE33" s="158"/>
      <c r="BF33" s="150"/>
      <c r="BK33" s="39"/>
      <c r="BL33" s="39"/>
      <c r="BM33" s="39"/>
      <c r="BN33" s="39"/>
      <c r="BO33" s="39"/>
      <c r="BP33" s="39"/>
      <c r="BQ33" s="39"/>
      <c r="BR33" s="39"/>
      <c r="BS33" s="34"/>
      <c r="BT33" s="71" t="s">
        <v>6</v>
      </c>
      <c r="BU33" s="71" t="s">
        <v>7</v>
      </c>
      <c r="BV33" s="71" t="s">
        <v>8</v>
      </c>
      <c r="BW33" s="39"/>
      <c r="BX33" s="39"/>
      <c r="BY33" s="39"/>
      <c r="BZ33" s="39"/>
      <c r="CA33" s="39"/>
      <c r="CB33" s="39"/>
      <c r="CC33" s="39"/>
      <c r="CD33" s="39"/>
      <c r="CE33" s="98">
        <v>4100000</v>
      </c>
      <c r="CF33" s="131">
        <v>0.85</v>
      </c>
      <c r="CG33" s="99">
        <v>685000</v>
      </c>
      <c r="CH33" s="100">
        <f>INT($V24*$CF33-$CG33)</f>
        <v>-685000</v>
      </c>
      <c r="CI33" s="100">
        <f>INT($V25*$CF33-$CG33)</f>
        <v>-685000</v>
      </c>
      <c r="CJ33" s="100">
        <f>INT($V26*$CF33-$CG33)</f>
        <v>-685000</v>
      </c>
      <c r="CK33" s="100">
        <f>INT($V27*$CF33-$CG33)</f>
        <v>-685000</v>
      </c>
      <c r="CL33" s="100">
        <f>INT($V28*$CF33-$CG33)</f>
        <v>-685000</v>
      </c>
      <c r="CM33" s="100">
        <f>INT($V29*$CF33-$CG33)</f>
        <v>-685000</v>
      </c>
      <c r="CN33" s="100">
        <f>INT($V30*$CF33-$CG33)</f>
        <v>-685000</v>
      </c>
      <c r="CO33" s="100">
        <f>INT($V31*$CF33-$CG33)</f>
        <v>-685000</v>
      </c>
      <c r="CQ33" s="94"/>
    </row>
    <row r="34" spans="1:95" ht="24.75" customHeight="1" x14ac:dyDescent="0.2">
      <c r="A34" s="31"/>
      <c r="B34" s="256" t="s">
        <v>132</v>
      </c>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6"/>
      <c r="AI34" s="256"/>
      <c r="AJ34" s="256"/>
      <c r="AK34" s="256"/>
      <c r="AL34" s="256"/>
      <c r="AM34" s="256"/>
      <c r="AN34" s="256"/>
      <c r="AO34" s="256"/>
      <c r="AP34" s="256"/>
      <c r="AQ34" s="256"/>
      <c r="AR34" s="256"/>
      <c r="AS34" s="256"/>
      <c r="AT34" s="256"/>
      <c r="AU34" s="256"/>
      <c r="AV34" s="256"/>
      <c r="AW34" s="256"/>
      <c r="AX34" s="256"/>
      <c r="AY34" s="256"/>
      <c r="AZ34" s="256"/>
      <c r="BA34" s="256"/>
      <c r="BB34" s="256"/>
      <c r="BC34" s="256"/>
      <c r="BD34" s="150"/>
      <c r="BG34" s="33" t="s">
        <v>36</v>
      </c>
      <c r="BH34" s="1"/>
      <c r="BI34" s="1"/>
      <c r="BJ34" s="1"/>
      <c r="BK34" s="1"/>
      <c r="BL34" s="1"/>
      <c r="BM34" s="1"/>
      <c r="BN34" s="1"/>
      <c r="BS34" s="70" t="s">
        <v>76</v>
      </c>
      <c r="BT34" s="50">
        <f>IF(SUM(BV18:BV25)&gt;0,BT11+(100000*(BM29-1)),0)</f>
        <v>0</v>
      </c>
      <c r="BU34" s="50" t="b">
        <f>IF(SUM(BV18:BV25)&gt;0,BT11+BU11*BN29+(100000*(BM29-1)))</f>
        <v>0</v>
      </c>
      <c r="BV34" s="50" t="b">
        <f>IF(SUM(BV18:BV25)&gt;0,BT11+BV11*BN29+(100000*(BM29-1)))</f>
        <v>0</v>
      </c>
      <c r="CD34" s="39"/>
      <c r="CE34" s="98">
        <v>7700000</v>
      </c>
      <c r="CF34" s="131">
        <v>0.95</v>
      </c>
      <c r="CG34" s="99">
        <v>1455000</v>
      </c>
      <c r="CH34" s="100">
        <f>INT($V24*$CF34-$CG34)</f>
        <v>-1455000</v>
      </c>
      <c r="CI34" s="100">
        <f>INT($V25*$CF34-$CG34)</f>
        <v>-1455000</v>
      </c>
      <c r="CJ34" s="100">
        <f>INT($V26*$CF34-$CG34)</f>
        <v>-1455000</v>
      </c>
      <c r="CK34" s="100">
        <f>INT($V27*$CF34-$CG34)</f>
        <v>-1455000</v>
      </c>
      <c r="CL34" s="100">
        <f>INT($V28*$CF34-$CG34)</f>
        <v>-1455000</v>
      </c>
      <c r="CM34" s="100">
        <f>INT($V29*$CF34-$CG34)</f>
        <v>-1455000</v>
      </c>
      <c r="CN34" s="100">
        <f>INT($V30*$CF34-$CG34)</f>
        <v>-1455000</v>
      </c>
      <c r="CO34" s="100">
        <f>INT($V31*$CF34-$CG34)</f>
        <v>-1455000</v>
      </c>
      <c r="CQ34" s="94"/>
    </row>
    <row r="35" spans="1:95" ht="24.75" customHeight="1" x14ac:dyDescent="0.2">
      <c r="A35" s="31"/>
      <c r="B35" s="246" t="s">
        <v>133</v>
      </c>
      <c r="C35" s="247"/>
      <c r="D35" s="247"/>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7"/>
      <c r="AY35" s="247"/>
      <c r="AZ35" s="247"/>
      <c r="BA35" s="247"/>
      <c r="BB35" s="247"/>
      <c r="BC35" s="247"/>
      <c r="BD35" s="9"/>
      <c r="BG35" s="252" t="s">
        <v>1</v>
      </c>
      <c r="BH35" s="253"/>
      <c r="BI35" s="262" t="s">
        <v>72</v>
      </c>
      <c r="BJ35" s="263"/>
      <c r="BK35" s="264"/>
      <c r="BL35" s="262" t="s">
        <v>73</v>
      </c>
      <c r="BM35" s="263"/>
      <c r="BN35" s="264"/>
      <c r="BS35" s="45" t="s">
        <v>65</v>
      </c>
      <c r="BT35" s="56" t="str">
        <f>IF(BN29&gt;0,IF(BS29&lt;=BT34,"７割軽減",IF(BS29&lt;=BU34,"５割軽減",IF(BS29&lt;=BV34,"２割軽減","軽減非該当"))),"")</f>
        <v/>
      </c>
      <c r="BU35" s="39"/>
      <c r="BV35" s="39"/>
      <c r="CE35" s="105">
        <v>10000000</v>
      </c>
      <c r="CF35" s="132"/>
      <c r="CG35" s="106">
        <v>1955000</v>
      </c>
      <c r="CH35" s="103">
        <f>$V24-$CG35</f>
        <v>-1955000</v>
      </c>
      <c r="CI35" s="103">
        <f>$V25-$CG35</f>
        <v>-1955000</v>
      </c>
      <c r="CJ35" s="103">
        <f>$V26-$CG35</f>
        <v>-1955000</v>
      </c>
      <c r="CK35" s="103">
        <f>$V27-$CG35</f>
        <v>-1955000</v>
      </c>
      <c r="CL35" s="103">
        <f>$V28-$CG35</f>
        <v>-1955000</v>
      </c>
      <c r="CM35" s="103">
        <f>$V29-$CG35</f>
        <v>-1955000</v>
      </c>
      <c r="CN35" s="103">
        <f>$V30-$CG35</f>
        <v>-1955000</v>
      </c>
      <c r="CO35" s="103">
        <f>$V31-$CG35</f>
        <v>-1955000</v>
      </c>
      <c r="CQ35" s="94"/>
    </row>
    <row r="36" spans="1:95" ht="24.75" customHeight="1" x14ac:dyDescent="0.2">
      <c r="A36" s="31"/>
      <c r="B36" s="245" t="s">
        <v>134</v>
      </c>
      <c r="C36" s="245"/>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5"/>
      <c r="AY36" s="245"/>
      <c r="AZ36" s="245"/>
      <c r="BA36" s="245"/>
      <c r="BB36" s="245"/>
      <c r="BC36" s="245"/>
      <c r="BD36" s="9"/>
      <c r="BG36" s="254"/>
      <c r="BH36" s="255"/>
      <c r="BI36" s="74" t="s">
        <v>2</v>
      </c>
      <c r="BJ36" s="88" t="s">
        <v>3</v>
      </c>
      <c r="BK36" s="75" t="s">
        <v>4</v>
      </c>
      <c r="BL36" s="74" t="s">
        <v>2</v>
      </c>
      <c r="BM36" s="88" t="s">
        <v>3</v>
      </c>
      <c r="BN36" s="75" t="s">
        <v>4</v>
      </c>
      <c r="BS36" s="45" t="s">
        <v>75</v>
      </c>
      <c r="BT36" s="63">
        <f>IF(BT35="７割軽減",30%,IF(BT35="５割軽減",50%,IF(BT35="２割軽減",80%,100%)))</f>
        <v>1</v>
      </c>
      <c r="BU36" s="64"/>
      <c r="BV36" s="39"/>
      <c r="CE36" s="199" t="s">
        <v>84</v>
      </c>
      <c r="CF36" s="200"/>
      <c r="CG36" s="201"/>
      <c r="CH36" s="267" t="s">
        <v>104</v>
      </c>
      <c r="CI36" s="267"/>
      <c r="CJ36" s="267"/>
      <c r="CK36" s="267"/>
      <c r="CL36" s="267"/>
      <c r="CM36" s="267"/>
      <c r="CN36" s="267"/>
      <c r="CO36" s="267"/>
      <c r="CQ36" s="94"/>
    </row>
    <row r="37" spans="1:95" ht="24.75" customHeight="1" x14ac:dyDescent="0.2">
      <c r="A37" s="31"/>
      <c r="B37" s="246" t="s">
        <v>135</v>
      </c>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E37" s="67"/>
      <c r="BF37" s="155"/>
      <c r="BG37" s="243" t="s">
        <v>5</v>
      </c>
      <c r="BH37" s="244"/>
      <c r="BI37" s="76">
        <f>IF($C$17="","",SUM(BU18:BU25))</f>
        <v>0</v>
      </c>
      <c r="BJ37" s="89">
        <f>IF($C$17="","",SUM(BW18:BW25))</f>
        <v>0</v>
      </c>
      <c r="BK37" s="77">
        <f>IF($C$17="","",SUM(BY18:BY25))</f>
        <v>0</v>
      </c>
      <c r="BL37" s="76">
        <f>IF($C$17="","",SUM(BU18:BU25))</f>
        <v>0</v>
      </c>
      <c r="BM37" s="89">
        <f>IF($C$17="","",SUM(BW18:BW25))</f>
        <v>0</v>
      </c>
      <c r="BN37" s="77">
        <f>IF($C$17="","",SUM(BY18:BY25))</f>
        <v>0</v>
      </c>
      <c r="CE37" s="72" t="s">
        <v>88</v>
      </c>
      <c r="CF37" s="202" t="s">
        <v>89</v>
      </c>
      <c r="CG37" s="268"/>
      <c r="CH37" s="142" t="s">
        <v>95</v>
      </c>
      <c r="CI37" s="142" t="s">
        <v>96</v>
      </c>
      <c r="CJ37" s="142" t="s">
        <v>97</v>
      </c>
      <c r="CK37" s="142" t="s">
        <v>98</v>
      </c>
      <c r="CL37" s="142" t="s">
        <v>99</v>
      </c>
      <c r="CM37" s="142" t="s">
        <v>100</v>
      </c>
      <c r="CN37" s="142" t="s">
        <v>101</v>
      </c>
      <c r="CO37" s="142" t="s">
        <v>102</v>
      </c>
      <c r="CQ37" s="94"/>
    </row>
    <row r="38" spans="1:95" ht="24.75" customHeight="1" x14ac:dyDescent="0.2">
      <c r="A38" s="31"/>
      <c r="B38" s="152"/>
      <c r="C38" s="152"/>
      <c r="D38" s="247" t="s">
        <v>35</v>
      </c>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c r="AP38" s="247"/>
      <c r="AQ38" s="247"/>
      <c r="AR38" s="247"/>
      <c r="AS38" s="247"/>
      <c r="AT38" s="247"/>
      <c r="AU38" s="247"/>
      <c r="AV38" s="247"/>
      <c r="AW38" s="247"/>
      <c r="AX38" s="247"/>
      <c r="AY38" s="247"/>
      <c r="AZ38" s="247"/>
      <c r="BA38" s="247"/>
      <c r="BB38" s="247"/>
      <c r="BC38" s="247"/>
      <c r="BD38" s="25"/>
      <c r="BE38" s="67"/>
      <c r="BF38" s="155"/>
      <c r="BG38" s="243" t="s">
        <v>71</v>
      </c>
      <c r="BH38" s="244"/>
      <c r="BI38" s="76">
        <f>IF($C$17="","",SUM(BV18:BV25)*BT36)</f>
        <v>0</v>
      </c>
      <c r="BJ38" s="89">
        <f>IF($C$17="","",SUM(BX18:BX25)*BT36)</f>
        <v>0</v>
      </c>
      <c r="BK38" s="77">
        <f>IF($C$17="","",SUM(BZ18:BZ25)*BT36)</f>
        <v>0</v>
      </c>
      <c r="BL38" s="76">
        <f>IF($C$17="","",SUM(BV18:BV25))</f>
        <v>0</v>
      </c>
      <c r="BM38" s="89">
        <f>IF($C$17="","",SUM(BX18:BX25))</f>
        <v>0</v>
      </c>
      <c r="BN38" s="77">
        <f>IF($C$17="","",SUM(BZ18:BZ25))</f>
        <v>0</v>
      </c>
      <c r="CE38" s="95">
        <v>0</v>
      </c>
      <c r="CF38" s="133"/>
      <c r="CG38" s="96">
        <v>1100000</v>
      </c>
      <c r="CH38" s="97">
        <f>IF($V24&lt;$CG38,0,$V24-$CG38)</f>
        <v>0</v>
      </c>
      <c r="CI38" s="97">
        <f>IF($V25&lt;$CG38,0,$V25-$CG38)</f>
        <v>0</v>
      </c>
      <c r="CJ38" s="97">
        <f>IF($V26&lt;$CG38,0,$V26-$CG38)</f>
        <v>0</v>
      </c>
      <c r="CK38" s="97">
        <f>IF($V27&lt;$CG38,0,$V27-$CG38)</f>
        <v>0</v>
      </c>
      <c r="CL38" s="97">
        <f>IF($V28&lt;$CG38,0,$V28-$CG38)</f>
        <v>0</v>
      </c>
      <c r="CM38" s="97">
        <f>IF($V29&lt;$CG38,0,$V29-$CG38)</f>
        <v>0</v>
      </c>
      <c r="CN38" s="97">
        <f>IF($V30&lt;$CG38,0,$V30-$CG38)</f>
        <v>0</v>
      </c>
      <c r="CO38" s="97">
        <f>IF($V31&lt;$CG38,0,$V31-$CG38)</f>
        <v>0</v>
      </c>
      <c r="CQ38" s="94"/>
    </row>
    <row r="39" spans="1:95" ht="24.75" customHeight="1" x14ac:dyDescent="0.2">
      <c r="A39" s="31"/>
      <c r="B39" s="32"/>
      <c r="C39" s="32"/>
      <c r="D39" s="32"/>
      <c r="E39" s="32"/>
      <c r="F39" s="32"/>
      <c r="G39" s="62"/>
      <c r="H39" s="62"/>
      <c r="I39" s="62"/>
      <c r="J39" s="62"/>
      <c r="K39" s="62"/>
      <c r="L39" s="62"/>
      <c r="M39" s="62"/>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0"/>
      <c r="AK39" s="150"/>
      <c r="AL39" s="150"/>
      <c r="AM39" s="150"/>
      <c r="AN39" s="150"/>
      <c r="AO39" s="150"/>
      <c r="AP39" s="150"/>
      <c r="AQ39" s="150"/>
      <c r="AR39" s="150"/>
      <c r="AS39" s="150"/>
      <c r="AT39" s="150"/>
      <c r="AU39" s="150"/>
      <c r="AV39" s="150"/>
      <c r="AW39" s="150"/>
      <c r="AX39" s="150"/>
      <c r="AY39" s="150"/>
      <c r="AZ39" s="150"/>
      <c r="BA39" s="150"/>
      <c r="BB39" s="150"/>
      <c r="BC39" s="150"/>
      <c r="BD39" s="155"/>
      <c r="BE39" s="61"/>
      <c r="BG39" s="243" t="s">
        <v>111</v>
      </c>
      <c r="BH39" s="244"/>
      <c r="BI39" s="76">
        <f>IF($BO$29="","",$BO$29*$BU$6*$BT$36*0.5)</f>
        <v>0</v>
      </c>
      <c r="BJ39" s="76">
        <f>IF($BO$29="","",$BO$29*$BW$6*$BT$36*0.5)</f>
        <v>0</v>
      </c>
      <c r="BK39" s="153">
        <v>0</v>
      </c>
      <c r="BL39" s="76">
        <f>IF($BO$29="","",$BO$29*$BU$6*0.5)</f>
        <v>0</v>
      </c>
      <c r="BM39" s="89">
        <f>IF($BO$29="","",$BO$29*$BW$6*0.5)</f>
        <v>0</v>
      </c>
      <c r="BN39" s="154">
        <v>0</v>
      </c>
      <c r="CE39" s="98">
        <v>3300000</v>
      </c>
      <c r="CF39" s="134">
        <v>0.75</v>
      </c>
      <c r="CG39" s="99">
        <v>275000</v>
      </c>
      <c r="CH39" s="100">
        <f>INT($V24*$CF39-$CG39)</f>
        <v>-275000</v>
      </c>
      <c r="CI39" s="100">
        <f>INT($V25*$CF39-$CG39)</f>
        <v>-275000</v>
      </c>
      <c r="CJ39" s="100">
        <f>INT($V26*$CF39-$CG39)</f>
        <v>-275000</v>
      </c>
      <c r="CK39" s="100">
        <f>INT($V27*$CF39-$CG39)</f>
        <v>-275000</v>
      </c>
      <c r="CL39" s="100">
        <f>INT($V28*$CF39-$CG39)</f>
        <v>-275000</v>
      </c>
      <c r="CM39" s="100">
        <f>INT($V29*$CF39-$CG39)</f>
        <v>-275000</v>
      </c>
      <c r="CN39" s="100">
        <f>INT($V30*$CF39-$CG39)</f>
        <v>-275000</v>
      </c>
      <c r="CO39" s="100">
        <f>INT($V31*$CF39-$CG39)</f>
        <v>-275000</v>
      </c>
      <c r="CQ39" s="94"/>
    </row>
    <row r="40" spans="1:95" ht="24.75" customHeight="1" x14ac:dyDescent="0.2">
      <c r="A40" s="145" t="s">
        <v>27</v>
      </c>
      <c r="B40" s="8"/>
      <c r="C40" s="30"/>
      <c r="D40" s="30"/>
      <c r="E40" s="30"/>
      <c r="F40" s="30"/>
      <c r="G40" s="62"/>
      <c r="H40" s="62"/>
      <c r="I40" s="62"/>
      <c r="J40" s="62"/>
      <c r="K40" s="62"/>
      <c r="L40" s="62"/>
      <c r="M40" s="62"/>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0"/>
      <c r="AK40" s="150"/>
      <c r="AL40" s="150"/>
      <c r="AM40" s="150"/>
      <c r="AN40" s="150"/>
      <c r="AO40" s="150"/>
      <c r="AP40" s="150"/>
      <c r="AQ40" s="150"/>
      <c r="AR40" s="150"/>
      <c r="AS40" s="150"/>
      <c r="AT40" s="150"/>
      <c r="AU40" s="150"/>
      <c r="AV40" s="150"/>
      <c r="AW40" s="150"/>
      <c r="AX40" s="150"/>
      <c r="AY40" s="150"/>
      <c r="AZ40" s="150"/>
      <c r="BA40" s="150"/>
      <c r="BB40" s="150"/>
      <c r="BC40" s="150"/>
      <c r="BD40" s="9"/>
      <c r="BE40" s="61"/>
      <c r="BG40" s="173" t="s">
        <v>120</v>
      </c>
      <c r="BH40" s="174"/>
      <c r="BI40" s="76">
        <f t="shared" ref="BI40:BN40" si="26">BI38-BI39</f>
        <v>0</v>
      </c>
      <c r="BJ40" s="76">
        <f t="shared" si="26"/>
        <v>0</v>
      </c>
      <c r="BK40" s="175">
        <f t="shared" si="26"/>
        <v>0</v>
      </c>
      <c r="BL40" s="76">
        <f t="shared" si="26"/>
        <v>0</v>
      </c>
      <c r="BM40" s="76">
        <f t="shared" si="26"/>
        <v>0</v>
      </c>
      <c r="BN40" s="154">
        <f t="shared" si="26"/>
        <v>0</v>
      </c>
      <c r="CE40" s="98">
        <v>4100000</v>
      </c>
      <c r="CF40" s="134">
        <v>0.85</v>
      </c>
      <c r="CG40" s="99">
        <v>685000</v>
      </c>
      <c r="CH40" s="100">
        <f>INT($V24*$CF40-$CG40)</f>
        <v>-685000</v>
      </c>
      <c r="CI40" s="100">
        <f>INT($V25*$CF40-$CG40)</f>
        <v>-685000</v>
      </c>
      <c r="CJ40" s="100">
        <f>INT($V26*$CF40-$CG40)</f>
        <v>-685000</v>
      </c>
      <c r="CK40" s="100">
        <f>INT($V27*$CF40-$CG40)</f>
        <v>-685000</v>
      </c>
      <c r="CL40" s="100">
        <f>INT($V28*$CF40-$CG40)</f>
        <v>-685000</v>
      </c>
      <c r="CM40" s="100">
        <f>INT($V29*$CF40-$CG40)</f>
        <v>-685000</v>
      </c>
      <c r="CN40" s="100">
        <f>INT($V30*$CF40-$CG40)</f>
        <v>-685000</v>
      </c>
      <c r="CO40" s="100">
        <f>INT($V31*$CF40-$CG40)</f>
        <v>-685000</v>
      </c>
      <c r="CQ40" s="94"/>
    </row>
    <row r="41" spans="1:95" ht="24.75" customHeight="1" x14ac:dyDescent="0.2">
      <c r="A41" s="148"/>
      <c r="B41" s="38" t="s">
        <v>82</v>
      </c>
      <c r="C41" s="38"/>
      <c r="G41" s="4"/>
      <c r="H41" s="3"/>
      <c r="I41" s="3"/>
      <c r="AN41" s="150"/>
      <c r="AO41" s="150"/>
      <c r="AP41" s="150"/>
      <c r="AQ41" s="150"/>
      <c r="AR41" s="150"/>
      <c r="AS41" s="150"/>
      <c r="AT41" s="150"/>
      <c r="AU41" s="150"/>
      <c r="BD41" s="9"/>
      <c r="BE41" s="61"/>
      <c r="BG41" s="243" t="s">
        <v>121</v>
      </c>
      <c r="BH41" s="244"/>
      <c r="BI41" s="76">
        <f>IF($C$17="","",TRUNC(BI37+BI38-BI39,-2))</f>
        <v>0</v>
      </c>
      <c r="BJ41" s="89">
        <f>IF($C$17="","",TRUNC(BJ37+BJ38-BJ39,-2))</f>
        <v>0</v>
      </c>
      <c r="BK41" s="77">
        <f>IF($C$17="","",TRUNC(BK37+BK38,-2))</f>
        <v>0</v>
      </c>
      <c r="BL41" s="76">
        <f>IF($C$17="","",TRUNC(BL37+BL38-BL39,-2))</f>
        <v>0</v>
      </c>
      <c r="BM41" s="89">
        <f>IF($C$17="","",TRUNC(BM37+BM38-BM39,-2))</f>
        <v>0</v>
      </c>
      <c r="BN41" s="77">
        <f>IF($C$17="","",TRUNC(BN37+BN38,-2))</f>
        <v>0</v>
      </c>
      <c r="CE41" s="98">
        <v>7700000</v>
      </c>
      <c r="CF41" s="134">
        <v>0.95</v>
      </c>
      <c r="CG41" s="99">
        <v>1455000</v>
      </c>
      <c r="CH41" s="100">
        <f>INT($V24*$CF41-$CG41)</f>
        <v>-1455000</v>
      </c>
      <c r="CI41" s="100">
        <f>INT($V25*$CF41-$CG41)</f>
        <v>-1455000</v>
      </c>
      <c r="CJ41" s="100">
        <f>INT($V26*$CF41-$CG41)</f>
        <v>-1455000</v>
      </c>
      <c r="CK41" s="100">
        <f>INT($V27*$CF41-$CG41)</f>
        <v>-1455000</v>
      </c>
      <c r="CL41" s="100">
        <f>INT($V28*$CF41-$CG41)</f>
        <v>-1455000</v>
      </c>
      <c r="CM41" s="100">
        <f>INT($V29*$CF41-$CG41)</f>
        <v>-1455000</v>
      </c>
      <c r="CN41" s="100">
        <f>INT($V30*$CF41-$CG41)</f>
        <v>-1455000</v>
      </c>
      <c r="CO41" s="100">
        <f>INT($V31*$CF41-$CG41)</f>
        <v>-1455000</v>
      </c>
      <c r="CQ41" s="94"/>
    </row>
    <row r="42" spans="1:95" ht="24.75" customHeight="1" x14ac:dyDescent="0.2">
      <c r="B42" s="10"/>
      <c r="C42" s="10"/>
      <c r="D42" s="10"/>
      <c r="E42" s="10"/>
      <c r="F42" s="10"/>
      <c r="G42" s="10"/>
      <c r="I42" s="295" t="s">
        <v>30</v>
      </c>
      <c r="J42" s="296"/>
      <c r="K42" s="296"/>
      <c r="L42" s="297"/>
      <c r="M42" s="160"/>
      <c r="N42" s="160"/>
      <c r="O42" s="160"/>
      <c r="P42" s="280" t="s">
        <v>34</v>
      </c>
      <c r="Q42" s="281"/>
      <c r="R42" s="281"/>
      <c r="S42" s="281"/>
      <c r="T42" s="281"/>
      <c r="U42" s="281"/>
      <c r="V42" s="281"/>
      <c r="W42" s="281"/>
      <c r="X42" s="281"/>
      <c r="Y42" s="281"/>
      <c r="Z42" s="282"/>
      <c r="AA42" s="24"/>
      <c r="AB42" s="24"/>
      <c r="AC42" s="24"/>
      <c r="AD42" s="276" t="s">
        <v>32</v>
      </c>
      <c r="AE42" s="277"/>
      <c r="AF42" s="277"/>
      <c r="AG42" s="277"/>
      <c r="AH42" s="277"/>
      <c r="AI42" s="277"/>
      <c r="AJ42" s="277"/>
      <c r="AK42" s="277"/>
      <c r="AL42" s="277"/>
      <c r="AM42" s="277"/>
      <c r="AN42" s="278"/>
      <c r="AO42" s="150"/>
      <c r="AP42" s="150"/>
      <c r="AQ42" s="150"/>
      <c r="AR42" s="150"/>
      <c r="AS42" s="150"/>
      <c r="AT42" s="150"/>
      <c r="AU42" s="150"/>
      <c r="AV42" s="25"/>
      <c r="AW42" s="25"/>
      <c r="AX42" s="25"/>
      <c r="AY42" s="25"/>
      <c r="AZ42" s="25"/>
      <c r="BA42" s="25"/>
      <c r="BB42" s="25"/>
      <c r="BD42" s="9"/>
      <c r="BE42" s="61"/>
      <c r="BG42" s="243" t="s">
        <v>119</v>
      </c>
      <c r="BH42" s="244"/>
      <c r="BI42" s="76">
        <f>IF($C$17="","",IF(BI41&gt;$BU$7,BI41-$BU$7,0))</f>
        <v>0</v>
      </c>
      <c r="BJ42" s="89">
        <f>IF($C$17="","",IF(BJ41&gt;$BW$7,BJ41-$BW$7,0))</f>
        <v>0</v>
      </c>
      <c r="BK42" s="77">
        <f>IF($C$17="","",IF(BK41&gt;$BY$7,BK41-$BY$7,0))</f>
        <v>0</v>
      </c>
      <c r="BL42" s="76">
        <f>IF($C$17="","",IF(BL41&gt;$BU$7,BL41-$BU$7,0))</f>
        <v>0</v>
      </c>
      <c r="BM42" s="89">
        <f>IF($C$17="","",IF(BM41&gt;$BW$7,BM41-$BW$7,0))</f>
        <v>0</v>
      </c>
      <c r="BN42" s="77">
        <f>IF($C$17="","",IF(BN41&gt;$BY$7,BN41-$BY$7,0))</f>
        <v>0</v>
      </c>
      <c r="BW42" s="59"/>
      <c r="CE42" s="101">
        <v>10000000</v>
      </c>
      <c r="CF42" s="135"/>
      <c r="CG42" s="102">
        <v>1955000</v>
      </c>
      <c r="CH42" s="103">
        <f>$V24-$CG42</f>
        <v>-1955000</v>
      </c>
      <c r="CI42" s="103">
        <f>$V25-$CG42</f>
        <v>-1955000</v>
      </c>
      <c r="CJ42" s="103">
        <f>$V26-$CG42</f>
        <v>-1955000</v>
      </c>
      <c r="CK42" s="103">
        <f>$V27-$CG42</f>
        <v>-1955000</v>
      </c>
      <c r="CL42" s="103">
        <f>$V28-$CG42</f>
        <v>-1955000</v>
      </c>
      <c r="CM42" s="103">
        <f>$V29-$CG42</f>
        <v>-1955000</v>
      </c>
      <c r="CN42" s="103">
        <f>$V30-$CG42</f>
        <v>-1955000</v>
      </c>
      <c r="CO42" s="103">
        <f>$V31-$CG42</f>
        <v>-1955000</v>
      </c>
      <c r="CQ42" s="94"/>
    </row>
    <row r="43" spans="1:95" ht="24.75" customHeight="1" x14ac:dyDescent="0.2">
      <c r="B43" s="10"/>
      <c r="C43" s="10"/>
      <c r="D43" s="10"/>
      <c r="E43" s="10"/>
      <c r="F43" s="10"/>
      <c r="G43" s="10"/>
      <c r="I43" s="298" t="s">
        <v>31</v>
      </c>
      <c r="J43" s="299"/>
      <c r="K43" s="299"/>
      <c r="L43" s="300"/>
      <c r="M43" s="160"/>
      <c r="N43" s="160"/>
      <c r="O43" s="160"/>
      <c r="P43" s="283" t="s">
        <v>31</v>
      </c>
      <c r="Q43" s="284"/>
      <c r="R43" s="284"/>
      <c r="S43" s="284"/>
      <c r="T43" s="284"/>
      <c r="U43" s="284"/>
      <c r="V43" s="284"/>
      <c r="W43" s="284"/>
      <c r="X43" s="284"/>
      <c r="Y43" s="284"/>
      <c r="Z43" s="285"/>
      <c r="AA43" s="24"/>
      <c r="AB43" s="24"/>
      <c r="AC43" s="24"/>
      <c r="AD43" s="292" t="s">
        <v>33</v>
      </c>
      <c r="AE43" s="293"/>
      <c r="AF43" s="293"/>
      <c r="AG43" s="293"/>
      <c r="AH43" s="293"/>
      <c r="AI43" s="293"/>
      <c r="AJ43" s="293"/>
      <c r="AK43" s="293"/>
      <c r="AL43" s="293"/>
      <c r="AM43" s="293"/>
      <c r="AN43" s="294"/>
      <c r="AO43" s="150"/>
      <c r="AP43" s="150"/>
      <c r="AQ43" s="150"/>
      <c r="AR43" s="150"/>
      <c r="AS43" s="150"/>
      <c r="AT43" s="150"/>
      <c r="AU43" s="150"/>
      <c r="AV43" s="25"/>
      <c r="AW43" s="25"/>
      <c r="AX43" s="25"/>
      <c r="AY43" s="25"/>
      <c r="AZ43" s="25"/>
      <c r="BA43" s="25"/>
      <c r="BB43" s="25"/>
      <c r="BC43" s="25"/>
      <c r="BD43" s="9"/>
      <c r="BE43" s="61"/>
      <c r="BG43" s="243" t="s">
        <v>122</v>
      </c>
      <c r="BH43" s="244"/>
      <c r="BI43" s="76">
        <f>IF($C$17="","",BI41-BI42)</f>
        <v>0</v>
      </c>
      <c r="BJ43" s="89">
        <f t="shared" ref="BJ43:BN43" si="27">IF($C$17="","",BJ41-BJ42)</f>
        <v>0</v>
      </c>
      <c r="BK43" s="77">
        <f t="shared" si="27"/>
        <v>0</v>
      </c>
      <c r="BL43" s="76">
        <f t="shared" si="27"/>
        <v>0</v>
      </c>
      <c r="BM43" s="89">
        <f t="shared" si="27"/>
        <v>0</v>
      </c>
      <c r="BN43" s="77">
        <f t="shared" si="27"/>
        <v>0</v>
      </c>
      <c r="BW43" s="59"/>
      <c r="CE43" s="34"/>
      <c r="CF43" s="126"/>
      <c r="CG43" s="34"/>
      <c r="CH43" s="58"/>
      <c r="CI43" s="48"/>
      <c r="CO43" s="87"/>
      <c r="CQ43" s="94"/>
    </row>
    <row r="44" spans="1:95" ht="24.75" customHeight="1" x14ac:dyDescent="0.15">
      <c r="B44" s="13"/>
      <c r="C44" s="13"/>
      <c r="D44" s="13"/>
      <c r="E44" s="13"/>
      <c r="F44" s="13"/>
      <c r="G44" s="10"/>
      <c r="I44" s="19"/>
      <c r="J44" s="162"/>
      <c r="K44" s="162"/>
      <c r="L44" s="167"/>
      <c r="M44" s="160"/>
      <c r="N44" s="160"/>
      <c r="O44" s="160"/>
      <c r="P44" s="19"/>
      <c r="Q44" s="162"/>
      <c r="R44" s="162"/>
      <c r="S44" s="162"/>
      <c r="T44" s="162"/>
      <c r="U44" s="162"/>
      <c r="V44" s="162"/>
      <c r="W44" s="162"/>
      <c r="X44" s="162"/>
      <c r="Y44" s="162"/>
      <c r="Z44" s="163"/>
      <c r="AA44" s="162"/>
      <c r="AB44" s="162"/>
      <c r="AC44" s="162"/>
      <c r="AD44" s="19"/>
      <c r="AE44" s="162"/>
      <c r="AF44" s="162"/>
      <c r="AG44" s="162"/>
      <c r="AH44" s="162"/>
      <c r="AI44" s="162"/>
      <c r="AJ44" s="162"/>
      <c r="AK44" s="162"/>
      <c r="AL44" s="162"/>
      <c r="AM44" s="162"/>
      <c r="AN44" s="168"/>
      <c r="AO44" s="150"/>
      <c r="AP44" s="150"/>
      <c r="AQ44" s="150"/>
      <c r="AR44" s="150"/>
      <c r="AS44" s="150"/>
      <c r="AT44" s="150"/>
      <c r="AU44" s="150"/>
      <c r="AV44" s="6"/>
      <c r="AW44" s="6"/>
      <c r="AX44" s="6"/>
      <c r="AY44" s="6"/>
      <c r="AZ44" s="6"/>
      <c r="BA44" s="6"/>
      <c r="BB44" s="6"/>
      <c r="BC44" s="25"/>
      <c r="BD44" s="9"/>
      <c r="BG44" s="243" t="s">
        <v>123</v>
      </c>
      <c r="BH44" s="244"/>
      <c r="BI44" s="76">
        <f>IF($C$17&lt;&gt;"",TRUNC(BI43/12*LEFT($C$17,LEN($C$17)-2),-2),"")</f>
        <v>0</v>
      </c>
      <c r="BJ44" s="89">
        <f t="shared" ref="BJ44:BN44" si="28">IF($C$17&lt;&gt;"",TRUNC(BJ43/12*LEFT($C$17,LEN($C$17)-2),-2),"")</f>
        <v>0</v>
      </c>
      <c r="BK44" s="77">
        <f t="shared" si="28"/>
        <v>0</v>
      </c>
      <c r="BL44" s="76">
        <f t="shared" si="28"/>
        <v>0</v>
      </c>
      <c r="BM44" s="89">
        <f t="shared" si="28"/>
        <v>0</v>
      </c>
      <c r="BN44" s="77">
        <f t="shared" si="28"/>
        <v>0</v>
      </c>
      <c r="BW44" s="59"/>
      <c r="CE44" s="34" t="s">
        <v>80</v>
      </c>
      <c r="CG44" s="34"/>
      <c r="CH44" s="58"/>
      <c r="CI44" s="48"/>
      <c r="CO44" s="87"/>
      <c r="CQ44" s="94"/>
    </row>
    <row r="45" spans="1:95" ht="24.75" customHeight="1" x14ac:dyDescent="0.15">
      <c r="B45" s="251" t="s">
        <v>69</v>
      </c>
      <c r="C45" s="251"/>
      <c r="D45" s="251"/>
      <c r="E45" s="251"/>
      <c r="F45" s="251"/>
      <c r="G45" s="251"/>
      <c r="H45" s="161"/>
      <c r="I45" s="18"/>
      <c r="J45" s="286">
        <f>BI37</f>
        <v>0</v>
      </c>
      <c r="K45" s="288"/>
      <c r="L45" s="167"/>
      <c r="M45" s="160"/>
      <c r="N45" s="160"/>
      <c r="O45" s="160"/>
      <c r="P45" s="19"/>
      <c r="Q45" s="162"/>
      <c r="R45" s="248">
        <f>BJ37</f>
        <v>0</v>
      </c>
      <c r="S45" s="249"/>
      <c r="T45" s="249"/>
      <c r="U45" s="249"/>
      <c r="V45" s="249"/>
      <c r="W45" s="249"/>
      <c r="X45" s="250"/>
      <c r="Y45" s="162"/>
      <c r="Z45" s="163"/>
      <c r="AA45" s="11"/>
      <c r="AB45" s="11"/>
      <c r="AC45" s="11"/>
      <c r="AD45" s="23"/>
      <c r="AE45" s="162"/>
      <c r="AF45" s="248">
        <f>BK37</f>
        <v>0</v>
      </c>
      <c r="AG45" s="249"/>
      <c r="AH45" s="249"/>
      <c r="AI45" s="249"/>
      <c r="AJ45" s="249"/>
      <c r="AK45" s="249"/>
      <c r="AL45" s="250"/>
      <c r="AM45" s="60"/>
      <c r="AN45" s="168"/>
      <c r="AO45" s="150"/>
      <c r="AP45" s="150"/>
      <c r="AQ45" s="150"/>
      <c r="AR45" s="150"/>
      <c r="AS45" s="150"/>
      <c r="AT45" s="150"/>
      <c r="AU45" s="150"/>
      <c r="AV45" s="6"/>
      <c r="AW45" s="6"/>
      <c r="AX45" s="6"/>
      <c r="AY45" s="6"/>
      <c r="AZ45" s="6"/>
      <c r="BA45" s="6"/>
      <c r="BB45" s="6"/>
      <c r="BC45" s="6"/>
      <c r="BW45" s="59"/>
      <c r="CE45" s="73" t="s">
        <v>78</v>
      </c>
      <c r="CF45" s="180" t="s">
        <v>79</v>
      </c>
      <c r="CG45" s="181"/>
      <c r="CH45" s="58"/>
      <c r="CI45" s="48"/>
      <c r="CO45" s="87"/>
      <c r="CQ45" s="94"/>
    </row>
    <row r="46" spans="1:95" ht="24.75" customHeight="1" x14ac:dyDescent="0.15">
      <c r="B46" s="251" t="s">
        <v>107</v>
      </c>
      <c r="C46" s="251"/>
      <c r="D46" s="251"/>
      <c r="E46" s="251"/>
      <c r="F46" s="251"/>
      <c r="G46" s="251"/>
      <c r="H46" s="161"/>
      <c r="I46" s="18"/>
      <c r="J46" s="286">
        <f>BI40</f>
        <v>0</v>
      </c>
      <c r="K46" s="288"/>
      <c r="L46" s="167"/>
      <c r="M46" s="160"/>
      <c r="N46" s="160"/>
      <c r="O46" s="160"/>
      <c r="P46" s="19"/>
      <c r="Q46" s="162"/>
      <c r="R46" s="286">
        <f>BJ40</f>
        <v>0</v>
      </c>
      <c r="S46" s="287"/>
      <c r="T46" s="287"/>
      <c r="U46" s="287"/>
      <c r="V46" s="287"/>
      <c r="W46" s="287"/>
      <c r="X46" s="288"/>
      <c r="Y46" s="162"/>
      <c r="Z46" s="163"/>
      <c r="AA46" s="11"/>
      <c r="AB46" s="11"/>
      <c r="AC46" s="11"/>
      <c r="AD46" s="23"/>
      <c r="AE46" s="162"/>
      <c r="AF46" s="286">
        <f>BK40</f>
        <v>0</v>
      </c>
      <c r="AG46" s="287"/>
      <c r="AH46" s="287"/>
      <c r="AI46" s="287"/>
      <c r="AJ46" s="287"/>
      <c r="AK46" s="287"/>
      <c r="AL46" s="288"/>
      <c r="AM46" s="60"/>
      <c r="AN46" s="168"/>
      <c r="AO46" s="150"/>
      <c r="AP46" s="150"/>
      <c r="AQ46" s="150"/>
      <c r="AR46" s="150"/>
      <c r="AS46" s="150"/>
      <c r="AT46" s="150"/>
      <c r="AU46" s="150"/>
      <c r="AV46" s="6"/>
      <c r="AW46" s="6"/>
      <c r="AX46" s="6"/>
      <c r="AY46" s="6"/>
      <c r="AZ46" s="6"/>
      <c r="BA46" s="6"/>
      <c r="BB46" s="6"/>
      <c r="BC46" s="6"/>
      <c r="CE46" s="117">
        <v>0</v>
      </c>
      <c r="CF46" s="136"/>
      <c r="CG46" s="118">
        <v>430000</v>
      </c>
      <c r="CH46" s="58"/>
      <c r="CI46" s="48"/>
      <c r="CO46" s="87"/>
      <c r="CQ46" s="94"/>
    </row>
    <row r="47" spans="1:95" ht="24.75" customHeight="1" x14ac:dyDescent="0.15">
      <c r="B47" s="251" t="s">
        <v>105</v>
      </c>
      <c r="C47" s="251"/>
      <c r="D47" s="251"/>
      <c r="E47" s="251"/>
      <c r="F47" s="251"/>
      <c r="G47" s="251"/>
      <c r="H47" s="161"/>
      <c r="I47" s="18"/>
      <c r="J47" s="286">
        <f>BI41</f>
        <v>0</v>
      </c>
      <c r="K47" s="288"/>
      <c r="L47" s="167"/>
      <c r="M47" s="160"/>
      <c r="N47" s="160"/>
      <c r="O47" s="160"/>
      <c r="P47" s="19"/>
      <c r="Q47" s="162"/>
      <c r="R47" s="289">
        <f>BJ41</f>
        <v>0</v>
      </c>
      <c r="S47" s="290"/>
      <c r="T47" s="290"/>
      <c r="U47" s="290"/>
      <c r="V47" s="290"/>
      <c r="W47" s="290"/>
      <c r="X47" s="291"/>
      <c r="Y47" s="162"/>
      <c r="Z47" s="163"/>
      <c r="AA47" s="12"/>
      <c r="AB47" s="12"/>
      <c r="AC47" s="12"/>
      <c r="AD47" s="23"/>
      <c r="AE47" s="162"/>
      <c r="AF47" s="289">
        <f>BK41</f>
        <v>0</v>
      </c>
      <c r="AG47" s="290"/>
      <c r="AH47" s="290"/>
      <c r="AI47" s="290"/>
      <c r="AJ47" s="290"/>
      <c r="AK47" s="290"/>
      <c r="AL47" s="291"/>
      <c r="AM47" s="60"/>
      <c r="AN47" s="168"/>
      <c r="AO47" s="150"/>
      <c r="AP47" s="150"/>
      <c r="AQ47" s="150"/>
      <c r="AR47" s="150"/>
      <c r="AS47" s="150"/>
      <c r="AT47" s="150"/>
      <c r="AU47" s="150"/>
      <c r="AV47" s="6"/>
      <c r="AW47" s="6"/>
      <c r="AX47" s="6"/>
      <c r="AY47" s="6"/>
      <c r="AZ47" s="6"/>
      <c r="BA47" s="6"/>
      <c r="BB47" s="6"/>
      <c r="BC47" s="6"/>
      <c r="BG47" s="43"/>
      <c r="BX47" s="59"/>
      <c r="CE47" s="111">
        <v>24000001</v>
      </c>
      <c r="CF47" s="137"/>
      <c r="CG47" s="119">
        <v>290000</v>
      </c>
      <c r="CH47" s="58"/>
      <c r="CI47" s="48"/>
      <c r="CO47" s="87"/>
      <c r="CQ47" s="94"/>
    </row>
    <row r="48" spans="1:95" ht="24.75" customHeight="1" x14ac:dyDescent="0.15">
      <c r="B48" s="164"/>
      <c r="C48" s="164"/>
      <c r="D48" s="279" t="s">
        <v>115</v>
      </c>
      <c r="E48" s="279"/>
      <c r="F48" s="279"/>
      <c r="G48" s="279"/>
      <c r="I48" s="18"/>
      <c r="J48" s="162"/>
      <c r="K48" s="162"/>
      <c r="L48" s="167"/>
      <c r="M48" s="160"/>
      <c r="N48" s="160"/>
      <c r="O48" s="160"/>
      <c r="P48" s="19"/>
      <c r="Q48" s="162"/>
      <c r="R48" s="162"/>
      <c r="S48" s="162"/>
      <c r="T48" s="162"/>
      <c r="U48" s="162"/>
      <c r="V48" s="162"/>
      <c r="W48" s="162"/>
      <c r="X48" s="162"/>
      <c r="Y48" s="162"/>
      <c r="Z48" s="163"/>
      <c r="AA48" s="2"/>
      <c r="AB48" s="2"/>
      <c r="AC48" s="2"/>
      <c r="AD48" s="23"/>
      <c r="AE48" s="162"/>
      <c r="AF48" s="162"/>
      <c r="AG48" s="162"/>
      <c r="AH48" s="162"/>
      <c r="AI48" s="162"/>
      <c r="AJ48" s="162"/>
      <c r="AK48" s="162"/>
      <c r="AL48" s="162"/>
      <c r="AM48" s="162"/>
      <c r="AN48" s="168"/>
      <c r="AO48" s="150"/>
      <c r="AP48" s="150"/>
      <c r="AQ48" s="150"/>
      <c r="AR48" s="150"/>
      <c r="AS48" s="150"/>
      <c r="AT48" s="150"/>
      <c r="AU48" s="150"/>
      <c r="AV48" s="6"/>
      <c r="AW48" s="6"/>
      <c r="AX48" s="6"/>
      <c r="AY48" s="6"/>
      <c r="AZ48" s="6"/>
      <c r="BA48" s="6"/>
      <c r="BB48" s="6"/>
      <c r="BC48" s="6"/>
      <c r="BG48" s="43"/>
      <c r="BX48" s="59"/>
      <c r="CE48" s="120">
        <v>24500001</v>
      </c>
      <c r="CF48" s="138"/>
      <c r="CG48" s="121">
        <v>150000</v>
      </c>
      <c r="CH48" s="58"/>
      <c r="CI48" s="48"/>
      <c r="CO48" s="87"/>
      <c r="CQ48" s="94"/>
    </row>
    <row r="49" spans="1:95" ht="24.75" customHeight="1" x14ac:dyDescent="0.15">
      <c r="B49" s="170"/>
      <c r="C49" s="170"/>
      <c r="D49" s="301" t="s">
        <v>117</v>
      </c>
      <c r="E49" s="301"/>
      <c r="F49" s="301"/>
      <c r="G49" s="301"/>
      <c r="H49" s="165"/>
      <c r="I49" s="18"/>
      <c r="J49" s="286">
        <f>BI44</f>
        <v>0</v>
      </c>
      <c r="K49" s="288"/>
      <c r="L49" s="167"/>
      <c r="M49" s="160"/>
      <c r="N49" s="160"/>
      <c r="O49" s="160"/>
      <c r="P49" s="19"/>
      <c r="Q49" s="162"/>
      <c r="R49" s="286">
        <f>BJ44</f>
        <v>0</v>
      </c>
      <c r="S49" s="287"/>
      <c r="T49" s="287"/>
      <c r="U49" s="287"/>
      <c r="V49" s="287"/>
      <c r="W49" s="287"/>
      <c r="X49" s="288"/>
      <c r="Y49" s="162"/>
      <c r="Z49" s="163"/>
      <c r="AA49" s="162"/>
      <c r="AB49" s="162"/>
      <c r="AC49" s="162"/>
      <c r="AD49" s="19"/>
      <c r="AE49" s="162"/>
      <c r="AF49" s="286">
        <f>BK44</f>
        <v>0</v>
      </c>
      <c r="AG49" s="287"/>
      <c r="AH49" s="287"/>
      <c r="AI49" s="287"/>
      <c r="AJ49" s="287"/>
      <c r="AK49" s="287"/>
      <c r="AL49" s="288"/>
      <c r="AM49" s="19"/>
      <c r="AN49" s="168"/>
      <c r="AO49" s="150"/>
      <c r="AP49" s="150"/>
      <c r="AQ49" s="150"/>
      <c r="AR49" s="150"/>
      <c r="AS49" s="150"/>
      <c r="AT49" s="150"/>
      <c r="AU49" s="150"/>
      <c r="AV49" s="12"/>
      <c r="AW49" s="12"/>
      <c r="AX49" s="12"/>
      <c r="AY49" s="12"/>
      <c r="AZ49" s="12"/>
      <c r="BA49" s="12"/>
      <c r="BB49" s="12"/>
      <c r="BC49" s="6"/>
      <c r="BG49" s="43"/>
      <c r="BX49" s="59"/>
      <c r="CE49" s="122">
        <v>25000001</v>
      </c>
      <c r="CF49" s="139"/>
      <c r="CG49" s="123">
        <v>0</v>
      </c>
      <c r="CH49" s="58"/>
      <c r="CI49" s="48"/>
      <c r="CO49" s="87"/>
      <c r="CQ49" s="94"/>
    </row>
    <row r="50" spans="1:95" s="46" customFormat="1" ht="24.75" customHeight="1" x14ac:dyDescent="0.15">
      <c r="A50" s="1"/>
      <c r="B50" s="166"/>
      <c r="C50" s="166"/>
      <c r="D50" s="279" t="s">
        <v>115</v>
      </c>
      <c r="E50" s="279"/>
      <c r="F50" s="279"/>
      <c r="G50" s="279"/>
      <c r="H50" s="166"/>
      <c r="I50" s="22"/>
      <c r="J50" s="20"/>
      <c r="K50" s="20"/>
      <c r="L50" s="171"/>
      <c r="M50" s="160"/>
      <c r="N50" s="160"/>
      <c r="O50" s="160"/>
      <c r="P50" s="22"/>
      <c r="Q50" s="20"/>
      <c r="R50" s="20"/>
      <c r="S50" s="20"/>
      <c r="T50" s="20"/>
      <c r="U50" s="20"/>
      <c r="V50" s="20"/>
      <c r="W50" s="20"/>
      <c r="X50" s="20"/>
      <c r="Y50" s="20"/>
      <c r="Z50" s="21"/>
      <c r="AA50" s="162"/>
      <c r="AB50" s="162"/>
      <c r="AC50" s="162"/>
      <c r="AD50" s="22"/>
      <c r="AE50" s="20"/>
      <c r="AF50" s="20"/>
      <c r="AG50" s="20"/>
      <c r="AH50" s="20"/>
      <c r="AI50" s="20"/>
      <c r="AJ50" s="20"/>
      <c r="AK50" s="20"/>
      <c r="AL50" s="20"/>
      <c r="AM50" s="20"/>
      <c r="AN50" s="169"/>
      <c r="AO50" s="150"/>
      <c r="AP50" s="150"/>
      <c r="AQ50" s="150"/>
      <c r="AR50" s="150"/>
      <c r="AS50" s="150"/>
      <c r="AT50" s="150"/>
      <c r="AU50" s="150"/>
      <c r="AV50" s="12"/>
      <c r="AW50" s="12"/>
      <c r="AX50" s="12"/>
      <c r="AY50" s="12"/>
      <c r="AZ50" s="12"/>
      <c r="BA50" s="12"/>
      <c r="BB50" s="12"/>
      <c r="BC50" s="12"/>
      <c r="BD50" s="5"/>
      <c r="BE50" s="65"/>
      <c r="BF50" s="9"/>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9"/>
      <c r="CE50" s="125"/>
      <c r="CF50" s="39"/>
      <c r="CG50" s="58"/>
      <c r="CH50" s="48"/>
      <c r="CI50" s="87"/>
      <c r="CJ50" s="87"/>
      <c r="CK50" s="87"/>
      <c r="CL50" s="87"/>
      <c r="CM50" s="87"/>
      <c r="CN50" s="87"/>
      <c r="CO50" s="31"/>
      <c r="CP50" s="31"/>
    </row>
    <row r="51" spans="1:95" ht="24.75" customHeight="1" x14ac:dyDescent="0.2">
      <c r="B51" s="14"/>
      <c r="C51" s="14"/>
      <c r="D51" s="14"/>
      <c r="E51" s="14"/>
      <c r="F51" s="14"/>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12"/>
      <c r="AU51" s="12"/>
      <c r="AV51" s="12"/>
      <c r="AW51" s="12"/>
      <c r="AX51" s="12"/>
      <c r="AY51" s="12"/>
      <c r="AZ51" s="12"/>
      <c r="BA51" s="12"/>
      <c r="BB51" s="12"/>
      <c r="BC51" s="12"/>
    </row>
    <row r="52" spans="1:95" ht="30.6" customHeight="1" thickBot="1" x14ac:dyDescent="0.25">
      <c r="A52" s="17" t="s">
        <v>139</v>
      </c>
      <c r="B52" s="17"/>
      <c r="C52" s="17"/>
      <c r="D52" s="17"/>
      <c r="E52" s="17"/>
      <c r="F52" s="17"/>
      <c r="G52" s="17"/>
      <c r="H52" s="17"/>
      <c r="I52" s="17"/>
      <c r="J52" s="17"/>
      <c r="K52" s="17"/>
      <c r="L52" s="17"/>
      <c r="M52" s="17"/>
      <c r="N52" s="17"/>
      <c r="O52" s="17"/>
      <c r="P52" s="17"/>
      <c r="Q52" s="17"/>
      <c r="S52" s="28"/>
      <c r="T52" s="28"/>
      <c r="V52" s="28"/>
      <c r="AF52" s="12"/>
      <c r="AI52" s="6"/>
      <c r="AJ52" s="6"/>
      <c r="BC52" s="12"/>
      <c r="CD52" s="44"/>
    </row>
    <row r="53" spans="1:95" ht="24.75" customHeight="1" thickBot="1" x14ac:dyDescent="0.25">
      <c r="B53" s="8"/>
      <c r="C53" s="272">
        <f>IF($C$17="","",$J$49+$R$49+$AF$49)</f>
        <v>0</v>
      </c>
      <c r="D53" s="273"/>
      <c r="E53" s="273"/>
      <c r="F53" s="273"/>
      <c r="G53" s="273"/>
      <c r="H53" s="274"/>
      <c r="I53" s="145"/>
      <c r="J53" s="8"/>
      <c r="K53" s="8"/>
      <c r="L53" s="8"/>
      <c r="M53" s="8"/>
      <c r="N53" s="147" t="s">
        <v>106</v>
      </c>
      <c r="O53" s="147"/>
      <c r="P53" s="147"/>
      <c r="Q53" s="20"/>
      <c r="R53" s="20"/>
      <c r="S53" s="20"/>
      <c r="T53" s="20"/>
      <c r="U53" s="20"/>
      <c r="V53" s="20"/>
      <c r="W53" s="238">
        <f>IF($C$17="","",INT($C$53/LEFT($C$17,LEN($C$17)-2)))</f>
        <v>0</v>
      </c>
      <c r="X53" s="238"/>
      <c r="Y53" s="238"/>
      <c r="Z53" s="238"/>
      <c r="AA53" s="238"/>
      <c r="AB53" s="238"/>
      <c r="AC53" s="238"/>
      <c r="AF53" s="12"/>
      <c r="AI53" s="6"/>
      <c r="AJ53" s="6"/>
      <c r="CD53" s="52"/>
    </row>
    <row r="54" spans="1:95" ht="24.75" customHeight="1" x14ac:dyDescent="0.2">
      <c r="B54" s="14"/>
      <c r="C54" s="14"/>
      <c r="D54" s="14"/>
      <c r="E54" s="14"/>
      <c r="F54" s="14"/>
      <c r="G54" s="26"/>
      <c r="H54" s="26"/>
      <c r="I54" s="26"/>
      <c r="J54" s="26"/>
      <c r="K54" s="26"/>
      <c r="L54" s="26"/>
      <c r="M54" s="26"/>
      <c r="N54" s="26"/>
      <c r="O54" s="26"/>
      <c r="P54" s="26"/>
      <c r="Q54" s="26"/>
      <c r="R54" s="26"/>
      <c r="AE54" s="12"/>
      <c r="AF54" s="12"/>
      <c r="AI54" s="6"/>
      <c r="AJ54" s="6"/>
      <c r="CD54" s="44"/>
    </row>
    <row r="55" spans="1:95" ht="24.75" customHeight="1" x14ac:dyDescent="0.2">
      <c r="A55" s="17" t="s">
        <v>28</v>
      </c>
      <c r="C55" s="17"/>
      <c r="D55" s="17"/>
      <c r="E55" s="17"/>
      <c r="F55" s="17"/>
      <c r="G55" s="17"/>
      <c r="S55" s="27"/>
      <c r="T55" s="27"/>
      <c r="U55" s="27"/>
      <c r="V55" s="27"/>
      <c r="W55" s="27"/>
      <c r="X55" s="16"/>
      <c r="AE55" s="11"/>
      <c r="AF55" s="11"/>
      <c r="AI55" s="6"/>
      <c r="AJ55" s="6"/>
    </row>
    <row r="56" spans="1:95" ht="24.75" customHeight="1" x14ac:dyDescent="0.2">
      <c r="B56" s="17"/>
      <c r="C56" s="148" t="s">
        <v>68</v>
      </c>
      <c r="D56" s="17"/>
      <c r="E56" s="17"/>
      <c r="F56" s="17"/>
      <c r="G56" s="17"/>
      <c r="H56" s="148"/>
      <c r="I56" s="148"/>
      <c r="S56" s="28"/>
      <c r="T56" s="28"/>
      <c r="U56" s="28"/>
      <c r="V56" s="28"/>
      <c r="W56" s="28"/>
      <c r="X56" s="16"/>
      <c r="AE56" s="11"/>
      <c r="AF56" s="11"/>
      <c r="AI56" s="6"/>
      <c r="AJ56" s="6"/>
      <c r="BE56" s="61"/>
      <c r="BS56" s="39"/>
      <c r="BT56" s="39"/>
    </row>
    <row r="57" spans="1:95" ht="30.6" customHeight="1" thickBot="1" x14ac:dyDescent="0.25">
      <c r="A57" s="46"/>
      <c r="B57" s="17"/>
      <c r="C57" s="148" t="s">
        <v>67</v>
      </c>
      <c r="D57" s="17"/>
      <c r="E57" s="17"/>
      <c r="F57" s="17"/>
      <c r="G57" s="17"/>
      <c r="H57" s="148"/>
      <c r="I57" s="148"/>
      <c r="J57" s="46"/>
      <c r="K57" s="46"/>
      <c r="L57" s="46"/>
      <c r="M57" s="46"/>
      <c r="N57" s="46"/>
      <c r="O57" s="46"/>
      <c r="P57" s="46"/>
      <c r="Q57" s="46"/>
      <c r="R57" s="46"/>
      <c r="S57" s="28"/>
      <c r="T57" s="28"/>
      <c r="U57" s="28"/>
      <c r="V57" s="28"/>
      <c r="W57" s="28"/>
      <c r="X57" s="16"/>
      <c r="Y57" s="46"/>
      <c r="Z57" s="46"/>
      <c r="AA57" s="46"/>
      <c r="AB57" s="46"/>
      <c r="AC57" s="46"/>
      <c r="AD57" s="46"/>
      <c r="AE57" s="11"/>
      <c r="AF57" s="11"/>
      <c r="AG57" s="46"/>
      <c r="AH57" s="46"/>
      <c r="AI57" s="6"/>
      <c r="AJ57" s="6"/>
      <c r="AK57" s="46"/>
      <c r="AL57" s="46"/>
      <c r="AM57" s="46"/>
      <c r="AN57" s="46"/>
      <c r="AO57" s="46"/>
      <c r="AP57" s="46"/>
      <c r="AQ57" s="46"/>
      <c r="AR57" s="46"/>
      <c r="AS57" s="46"/>
      <c r="AT57" s="46"/>
      <c r="AU57" s="46"/>
      <c r="AV57" s="46"/>
      <c r="AW57" s="46"/>
      <c r="AX57" s="46"/>
      <c r="AY57" s="46"/>
      <c r="BB57" s="46"/>
      <c r="BD57" s="9"/>
      <c r="BE57" s="61"/>
      <c r="BS57" s="39"/>
      <c r="BT57" s="39"/>
    </row>
    <row r="58" spans="1:95" ht="26.4" customHeight="1" thickBot="1" x14ac:dyDescent="0.25">
      <c r="B58" s="17"/>
      <c r="C58" s="269" t="str">
        <f>BT35</f>
        <v/>
      </c>
      <c r="D58" s="270"/>
      <c r="E58" s="270"/>
      <c r="F58" s="270"/>
      <c r="G58" s="270"/>
      <c r="H58" s="271"/>
      <c r="I58" s="28"/>
      <c r="J58" s="28"/>
      <c r="K58" s="28"/>
      <c r="L58" s="28"/>
      <c r="M58" s="28"/>
      <c r="N58" s="28"/>
      <c r="O58" s="28"/>
      <c r="P58" s="28"/>
      <c r="Q58" s="28"/>
      <c r="R58" s="28"/>
      <c r="S58" s="28"/>
      <c r="T58" s="28"/>
      <c r="U58" s="28"/>
      <c r="V58" s="28"/>
      <c r="W58" s="28"/>
      <c r="X58" s="16"/>
      <c r="AE58" s="11"/>
      <c r="AF58" s="11"/>
      <c r="AI58" s="6"/>
      <c r="AJ58" s="6"/>
      <c r="BC58" s="46"/>
      <c r="BD58" s="9"/>
      <c r="BE58" s="61"/>
      <c r="BS58" s="39"/>
      <c r="BT58" s="39"/>
    </row>
    <row r="59" spans="1:95" ht="31.2" customHeight="1" thickBot="1" x14ac:dyDescent="0.25">
      <c r="A59" s="46"/>
      <c r="B59" s="17"/>
      <c r="C59" s="9" t="s">
        <v>70</v>
      </c>
      <c r="D59" s="62"/>
      <c r="E59" s="62"/>
      <c r="F59" s="62"/>
      <c r="G59" s="62"/>
      <c r="H59" s="62"/>
      <c r="I59" s="62"/>
      <c r="J59" s="28"/>
      <c r="K59" s="28"/>
      <c r="L59" s="28"/>
      <c r="M59" s="28"/>
      <c r="N59" s="28"/>
      <c r="O59" s="28"/>
      <c r="P59" s="28"/>
      <c r="Q59" s="28"/>
      <c r="R59" s="28"/>
      <c r="S59" s="28"/>
      <c r="T59" s="28"/>
      <c r="U59" s="28"/>
      <c r="V59" s="28"/>
      <c r="W59" s="28"/>
      <c r="X59" s="16"/>
      <c r="Y59" s="46"/>
      <c r="Z59" s="46"/>
      <c r="AA59" s="46"/>
      <c r="AB59" s="46"/>
      <c r="AC59" s="46"/>
      <c r="AD59" s="46"/>
      <c r="AE59" s="11"/>
      <c r="AF59" s="11"/>
      <c r="AG59" s="46"/>
      <c r="AH59" s="46"/>
      <c r="AI59" s="6"/>
      <c r="AJ59" s="6"/>
      <c r="AK59" s="46"/>
      <c r="AL59" s="46"/>
      <c r="AM59" s="46"/>
      <c r="AN59" s="46"/>
      <c r="AO59" s="46"/>
      <c r="AP59" s="46"/>
      <c r="AQ59"/>
      <c r="AR59" s="46"/>
      <c r="AS59" s="46"/>
      <c r="AT59" s="46"/>
      <c r="AU59" s="46"/>
      <c r="AV59" s="46"/>
      <c r="AW59" s="46"/>
      <c r="AX59" s="46"/>
      <c r="AY59" s="46"/>
      <c r="BB59" s="46"/>
      <c r="BD59" s="9"/>
      <c r="BE59" s="61"/>
      <c r="BS59" s="39"/>
      <c r="BT59" s="39"/>
    </row>
    <row r="60" spans="1:95" ht="18.899999999999999" customHeight="1" thickBot="1" x14ac:dyDescent="0.25">
      <c r="A60" s="46"/>
      <c r="B60" s="17"/>
      <c r="C60" s="272">
        <f>IF($C$17="","",SUM(BL44:BN44))</f>
        <v>0</v>
      </c>
      <c r="D60" s="273"/>
      <c r="E60" s="273"/>
      <c r="F60" s="273"/>
      <c r="G60" s="273"/>
      <c r="H60" s="274"/>
      <c r="I60" s="28"/>
      <c r="J60" s="28"/>
      <c r="K60" s="28"/>
      <c r="L60" s="28"/>
      <c r="M60" s="28"/>
      <c r="N60" s="28"/>
      <c r="O60" s="28"/>
      <c r="P60" s="28"/>
      <c r="Q60" s="28"/>
      <c r="R60" s="28"/>
      <c r="S60" s="28"/>
      <c r="T60" s="28"/>
      <c r="U60" s="28"/>
      <c r="V60" s="28"/>
      <c r="W60" s="28"/>
      <c r="X60" s="16"/>
      <c r="Y60" s="46"/>
      <c r="Z60" s="46"/>
      <c r="AA60" s="46"/>
      <c r="AB60" s="46"/>
      <c r="AC60" s="46"/>
      <c r="AD60" s="46"/>
      <c r="AE60" s="11"/>
      <c r="AF60" s="11"/>
      <c r="AG60" s="46"/>
      <c r="AH60" s="46"/>
      <c r="AI60" s="6"/>
      <c r="AJ60" s="6"/>
      <c r="AK60" s="46"/>
      <c r="AL60" s="46"/>
      <c r="AM60" s="46"/>
      <c r="AN60" s="46"/>
      <c r="AO60" s="46"/>
      <c r="AP60" s="46"/>
      <c r="AQ60" s="46"/>
      <c r="AR60" s="46"/>
      <c r="AS60" s="46"/>
      <c r="AT60" s="46"/>
      <c r="AU60" s="46"/>
      <c r="AV60" s="46"/>
      <c r="AW60" s="46"/>
      <c r="AX60" s="46"/>
      <c r="AY60" s="46"/>
      <c r="BB60" s="46"/>
      <c r="BD60" s="9"/>
      <c r="BE60" s="61"/>
      <c r="BS60" s="39"/>
      <c r="BT60" s="39"/>
    </row>
    <row r="61" spans="1:95" ht="18.899999999999999" customHeight="1" x14ac:dyDescent="0.2">
      <c r="G61" s="14"/>
      <c r="Z61" s="12"/>
      <c r="AA61" s="12"/>
      <c r="AB61" s="12"/>
      <c r="AC61" s="12"/>
      <c r="AD61" s="12"/>
      <c r="AE61" s="12"/>
      <c r="AF61" s="12"/>
      <c r="AG61" s="12"/>
      <c r="AJ61" s="6"/>
      <c r="AK61" s="6"/>
      <c r="AL61" s="6"/>
      <c r="AM61" s="6"/>
      <c r="BD61" s="9"/>
      <c r="BS61" s="39"/>
      <c r="BT61" s="39"/>
    </row>
    <row r="62" spans="1:95" s="31" customFormat="1" ht="18.899999999999999"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46"/>
      <c r="BA62" s="46"/>
      <c r="BB62" s="1"/>
      <c r="BC62" s="6"/>
      <c r="BD62" s="5"/>
      <c r="BE62" s="65"/>
      <c r="BF62" s="9"/>
      <c r="BG62" s="34"/>
      <c r="BH62" s="34"/>
      <c r="BI62" s="34"/>
      <c r="BJ62" s="34"/>
      <c r="BK62" s="34"/>
      <c r="BL62" s="34"/>
      <c r="BM62" s="34"/>
      <c r="BN62" s="34"/>
      <c r="BO62" s="39"/>
      <c r="BP62" s="39"/>
      <c r="BQ62" s="39"/>
      <c r="BR62" s="39"/>
      <c r="BS62" s="39"/>
      <c r="BT62" s="39"/>
      <c r="BU62" s="34"/>
      <c r="BV62" s="34"/>
      <c r="BW62" s="39"/>
      <c r="BX62" s="39"/>
      <c r="BY62" s="39"/>
      <c r="BZ62" s="39"/>
      <c r="CA62" s="39"/>
      <c r="CB62" s="39"/>
      <c r="CC62" s="39"/>
      <c r="CD62" s="34"/>
      <c r="CE62" s="126"/>
      <c r="CF62" s="34"/>
      <c r="CG62" s="58"/>
    </row>
    <row r="63" spans="1:95" s="58" customFormat="1" ht="18.899999999999999"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46"/>
      <c r="BA63" s="46"/>
      <c r="BB63" s="6"/>
      <c r="BC63" s="6"/>
      <c r="BD63" s="5"/>
      <c r="BE63" s="68"/>
      <c r="BF63" s="37"/>
      <c r="BG63" s="34"/>
      <c r="BH63" s="34"/>
      <c r="BI63" s="34"/>
      <c r="BJ63" s="34"/>
      <c r="BK63" s="34"/>
      <c r="BL63" s="34"/>
      <c r="BM63" s="34"/>
      <c r="BN63" s="34"/>
      <c r="BO63" s="39"/>
      <c r="BP63" s="39"/>
      <c r="BQ63" s="39"/>
      <c r="BR63" s="39"/>
      <c r="BS63" s="39"/>
      <c r="BT63" s="39"/>
      <c r="BU63" s="34"/>
      <c r="BV63" s="34"/>
      <c r="BW63" s="39"/>
      <c r="BX63" s="39"/>
      <c r="BY63" s="39"/>
      <c r="BZ63" s="39"/>
      <c r="CA63" s="39"/>
      <c r="CB63" s="39"/>
      <c r="CC63" s="39"/>
      <c r="CD63" s="34"/>
      <c r="CE63" s="126"/>
      <c r="CF63" s="34"/>
    </row>
    <row r="64" spans="1:95" s="58" customFormat="1" ht="18.899999999999999"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46"/>
      <c r="BA64" s="46"/>
      <c r="BB64" s="6"/>
      <c r="BC64" s="6"/>
      <c r="BD64" s="35"/>
      <c r="BE64" s="68"/>
      <c r="BF64" s="37"/>
      <c r="BG64" s="39"/>
      <c r="BH64" s="39"/>
      <c r="BI64" s="39"/>
      <c r="BJ64" s="39"/>
      <c r="BK64" s="39"/>
      <c r="BL64" s="39"/>
      <c r="BM64" s="39"/>
      <c r="BN64" s="39"/>
      <c r="BO64" s="39"/>
      <c r="BP64" s="39"/>
      <c r="BQ64" s="39"/>
      <c r="BR64" s="39"/>
      <c r="BS64" s="39"/>
      <c r="BT64" s="39"/>
      <c r="BU64" s="39"/>
      <c r="BV64" s="39"/>
      <c r="BW64" s="39"/>
      <c r="BX64" s="39"/>
      <c r="BY64" s="39"/>
      <c r="BZ64" s="39"/>
      <c r="CA64" s="39"/>
      <c r="CB64" s="39"/>
      <c r="CC64" s="39"/>
      <c r="CD64" s="34"/>
      <c r="CE64" s="126"/>
      <c r="CF64" s="34"/>
    </row>
    <row r="65" spans="1:110" s="7" customFormat="1" ht="18.899999999999999"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46"/>
      <c r="BA65" s="46"/>
      <c r="BB65" s="6"/>
      <c r="BC65" s="6"/>
      <c r="BD65" s="35"/>
      <c r="BE65" s="68"/>
      <c r="BF65" s="37"/>
      <c r="BG65" s="39"/>
      <c r="BH65" s="39"/>
      <c r="BI65" s="39"/>
      <c r="BJ65" s="39"/>
      <c r="BK65" s="39"/>
      <c r="BL65" s="39"/>
      <c r="BM65" s="39"/>
      <c r="BN65" s="39"/>
      <c r="BO65" s="34"/>
      <c r="BP65" s="34"/>
      <c r="BQ65" s="34"/>
      <c r="BR65" s="34"/>
      <c r="BS65" s="34"/>
      <c r="BT65" s="34"/>
      <c r="BU65" s="34"/>
      <c r="BV65" s="34"/>
      <c r="BW65" s="34"/>
      <c r="BX65" s="34"/>
      <c r="BY65" s="34"/>
      <c r="BZ65" s="34"/>
      <c r="CA65" s="34"/>
      <c r="CB65" s="34"/>
      <c r="CC65" s="34"/>
      <c r="CD65" s="34"/>
      <c r="CE65" s="126"/>
      <c r="CF65" s="34"/>
      <c r="CG65" s="58"/>
      <c r="CO65" s="58"/>
      <c r="CP65" s="58"/>
    </row>
    <row r="66" spans="1:110" s="7" customFormat="1" ht="18.899999999999999"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46"/>
      <c r="BA66" s="46"/>
      <c r="BB66" s="6"/>
      <c r="BC66" s="6"/>
      <c r="BD66" s="35"/>
      <c r="BE66" s="68"/>
      <c r="BF66" s="37"/>
      <c r="BG66" s="39"/>
      <c r="BH66" s="39"/>
      <c r="BI66" s="39"/>
      <c r="BJ66" s="39"/>
      <c r="BK66" s="39"/>
      <c r="BL66" s="39"/>
      <c r="BM66" s="39"/>
      <c r="BN66" s="39"/>
      <c r="BO66" s="1"/>
      <c r="BP66" s="1"/>
      <c r="BQ66" s="1"/>
      <c r="BR66" s="1"/>
      <c r="BS66" s="1"/>
      <c r="BT66" s="1"/>
      <c r="BU66" s="1"/>
      <c r="BV66" s="1"/>
      <c r="BW66" s="1"/>
      <c r="BX66" s="1"/>
      <c r="BY66" s="1"/>
      <c r="BZ66" s="1"/>
      <c r="CA66" s="176"/>
      <c r="CB66" s="176"/>
      <c r="CC66" s="176"/>
      <c r="CD66" s="1"/>
      <c r="CE66" s="92"/>
      <c r="CF66" s="1"/>
      <c r="CG66" s="58"/>
      <c r="CH66" s="15"/>
      <c r="CI66" s="15"/>
      <c r="CJ66" s="15"/>
      <c r="CK66" s="15"/>
      <c r="CL66" s="15"/>
      <c r="CM66" s="15"/>
      <c r="CN66" s="15"/>
      <c r="CO66" s="31"/>
      <c r="CP66" s="31"/>
      <c r="CQ66" s="6"/>
      <c r="CR66" s="6"/>
      <c r="CS66" s="6"/>
      <c r="CT66" s="6"/>
      <c r="CU66" s="1"/>
      <c r="CV66" s="1"/>
      <c r="CW66" s="1"/>
      <c r="CX66" s="1"/>
      <c r="CY66" s="1"/>
      <c r="CZ66" s="1"/>
      <c r="DA66" s="1"/>
      <c r="DB66" s="1"/>
      <c r="DC66" s="1"/>
      <c r="DD66" s="1"/>
      <c r="DE66" s="1"/>
      <c r="DF66" s="1"/>
    </row>
    <row r="67" spans="1:110" s="7" customFormat="1" ht="18.899999999999999"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46"/>
      <c r="BA67" s="46"/>
      <c r="BB67" s="6"/>
      <c r="BC67" s="1"/>
      <c r="BD67" s="35"/>
      <c r="BE67" s="68"/>
      <c r="BF67" s="37"/>
      <c r="BG67" s="34"/>
      <c r="BH67" s="34"/>
      <c r="BI67" s="34"/>
      <c r="BJ67" s="34"/>
      <c r="BK67" s="34"/>
      <c r="BL67" s="34"/>
      <c r="BM67" s="34"/>
      <c r="BN67" s="34"/>
      <c r="CE67" s="140"/>
      <c r="CG67" s="58"/>
      <c r="CO67" s="58"/>
      <c r="CP67" s="58"/>
    </row>
    <row r="68" spans="1:110" s="7" customFormat="1" ht="18.899999999999999"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46"/>
      <c r="BA68" s="46"/>
      <c r="BB68" s="1"/>
      <c r="BC68" s="1"/>
      <c r="BD68" s="35"/>
      <c r="BE68" s="68"/>
      <c r="BF68" s="37"/>
      <c r="CE68" s="140"/>
      <c r="CG68" s="58"/>
      <c r="CO68" s="58"/>
      <c r="CP68" s="58"/>
    </row>
    <row r="69" spans="1:110" s="7" customFormat="1" ht="18.899999999999999"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46"/>
      <c r="BA69" s="46"/>
      <c r="BB69" s="1"/>
      <c r="BD69" s="35"/>
      <c r="BE69" s="69"/>
      <c r="BF69" s="37"/>
      <c r="CE69" s="140"/>
      <c r="CG69" s="58"/>
      <c r="CO69" s="58"/>
      <c r="CP69" s="58"/>
    </row>
    <row r="70" spans="1:110" s="7" customFormat="1" ht="18.899999999999999" customHeight="1" x14ac:dyDescent="0.2">
      <c r="A70" s="58"/>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46"/>
      <c r="BA70" s="46"/>
      <c r="BB70" s="58"/>
      <c r="BC70" s="58"/>
      <c r="BD70" s="37"/>
      <c r="BE70" s="69"/>
      <c r="BF70" s="37"/>
      <c r="CE70" s="140"/>
      <c r="CG70" s="58"/>
      <c r="CO70" s="58"/>
      <c r="CP70" s="58"/>
    </row>
    <row r="71" spans="1:110" s="7" customFormat="1" ht="18.899999999999999" customHeight="1" x14ac:dyDescent="0.2">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46"/>
      <c r="BA71" s="46"/>
      <c r="BB71" s="58"/>
      <c r="BC71" s="58"/>
      <c r="BD71" s="37"/>
      <c r="BE71" s="68"/>
      <c r="BF71" s="37"/>
      <c r="CE71" s="140"/>
      <c r="CG71" s="58"/>
      <c r="CO71" s="58"/>
      <c r="CP71" s="58"/>
    </row>
    <row r="72" spans="1:110" s="7" customFormat="1" ht="18.899999999999999" customHeight="1" x14ac:dyDescent="0.2">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35"/>
      <c r="BE72" s="68"/>
      <c r="BF72" s="37"/>
      <c r="CE72" s="140"/>
      <c r="CG72" s="58"/>
      <c r="CO72" s="58"/>
      <c r="CP72" s="58"/>
    </row>
    <row r="73" spans="1:110" s="7" customFormat="1" ht="18.899999999999999" customHeight="1" x14ac:dyDescent="0.2">
      <c r="BD73" s="35"/>
      <c r="BE73" s="68"/>
      <c r="BF73" s="37"/>
      <c r="CE73" s="140"/>
      <c r="CG73" s="58"/>
      <c r="CO73" s="58"/>
      <c r="CP73" s="58"/>
    </row>
    <row r="74" spans="1:110" ht="18.899999999999999" customHeight="1" x14ac:dyDescent="0.2">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35"/>
      <c r="BG74" s="7"/>
      <c r="BH74" s="7"/>
      <c r="BI74" s="7"/>
      <c r="BJ74" s="7"/>
      <c r="BK74" s="7"/>
      <c r="BL74" s="7"/>
      <c r="BM74" s="7"/>
      <c r="BN74" s="7"/>
      <c r="BO74" s="1"/>
      <c r="BP74" s="1"/>
      <c r="BQ74" s="1"/>
      <c r="BR74" s="1"/>
      <c r="BS74" s="1"/>
      <c r="BT74" s="1"/>
      <c r="BU74" s="1"/>
      <c r="BV74" s="1"/>
      <c r="BW74" s="1"/>
      <c r="BX74" s="1"/>
      <c r="BY74" s="1"/>
      <c r="BZ74" s="1"/>
      <c r="CA74" s="176"/>
      <c r="CB74" s="176"/>
      <c r="CC74" s="176"/>
      <c r="CD74" s="1"/>
      <c r="CE74" s="92"/>
      <c r="CF74" s="1"/>
    </row>
    <row r="75" spans="1:110" ht="18.899999999999999" customHeight="1" x14ac:dyDescent="0.2">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36"/>
      <c r="BG75" s="7"/>
      <c r="BH75" s="7"/>
      <c r="BI75" s="7"/>
      <c r="BJ75" s="7"/>
      <c r="BK75" s="7"/>
      <c r="BL75" s="7"/>
      <c r="BM75" s="7"/>
      <c r="BN75" s="7"/>
    </row>
    <row r="76" spans="1:110" ht="18.899999999999999" customHeight="1" x14ac:dyDescent="0.2">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36"/>
      <c r="BC76" s="36"/>
    </row>
    <row r="77" spans="1:110" ht="18.899999999999999" customHeight="1" x14ac:dyDescent="0.2">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36"/>
      <c r="AK77" s="36"/>
      <c r="AL77" s="36"/>
      <c r="AM77" s="36"/>
      <c r="AN77" s="36"/>
      <c r="AO77" s="36"/>
      <c r="AP77" s="36"/>
      <c r="AQ77" s="36"/>
      <c r="AR77" s="36"/>
      <c r="AS77" s="36"/>
      <c r="AT77" s="36"/>
      <c r="AU77" s="36"/>
      <c r="AV77" s="36"/>
      <c r="AW77" s="36"/>
      <c r="AX77" s="36"/>
      <c r="AY77" s="36"/>
      <c r="AZ77" s="36"/>
      <c r="BA77" s="36"/>
      <c r="BB77" s="36"/>
      <c r="BC77" s="7"/>
    </row>
    <row r="78" spans="1:110" ht="18.899999999999999" customHeight="1" x14ac:dyDescent="0.2">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36"/>
      <c r="AL78" s="36"/>
      <c r="AM78" s="36"/>
      <c r="AN78" s="36"/>
      <c r="AO78" s="36"/>
      <c r="AP78" s="36"/>
      <c r="AQ78" s="36"/>
      <c r="AR78" s="36"/>
      <c r="AS78" s="36"/>
      <c r="AT78" s="36"/>
      <c r="AU78" s="36"/>
      <c r="AV78" s="36"/>
      <c r="AW78" s="36"/>
      <c r="AX78" s="36"/>
      <c r="AY78" s="36"/>
      <c r="AZ78" s="36"/>
      <c r="BA78" s="36"/>
      <c r="BB78" s="7"/>
      <c r="BC78" s="7"/>
    </row>
    <row r="79" spans="1:110" ht="18.899999999999999" customHeight="1" x14ac:dyDescent="0.2">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row>
    <row r="80" spans="1:110" ht="18.899999999999999" customHeight="1" x14ac:dyDescent="0.2">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row>
    <row r="81" spans="1:54" ht="18.899999999999999" customHeight="1" x14ac:dyDescent="0.2">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row>
    <row r="82" spans="1:54" ht="18.899999999999999" customHeight="1" x14ac:dyDescent="0.2">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row>
  </sheetData>
  <sheetProtection algorithmName="SHA-512" hashValue="QCIUqpnTLtkFZxfofpG3/as0i0uPodwaR+SVOQHdLcnpOr4kI6zKiie+BtxbpAisIgsEEnKPP+mzQRk/FMyurQ==" saltValue="36B2Youk2IDxVFkzKgc+tw==" spinCount="100000" sheet="1" selectLockedCells="1"/>
  <mergeCells count="179">
    <mergeCell ref="A10:BC10"/>
    <mergeCell ref="CA14:CA17"/>
    <mergeCell ref="CB14:CB17"/>
    <mergeCell ref="CC14:CC17"/>
    <mergeCell ref="AP26:AT26"/>
    <mergeCell ref="B29:F29"/>
    <mergeCell ref="B30:F30"/>
    <mergeCell ref="B31:F31"/>
    <mergeCell ref="G28:M28"/>
    <mergeCell ref="N30:U30"/>
    <mergeCell ref="AC29:AI29"/>
    <mergeCell ref="BF14:BF17"/>
    <mergeCell ref="BO14:BO17"/>
    <mergeCell ref="C17:H17"/>
    <mergeCell ref="BH14:BH17"/>
    <mergeCell ref="AC24:AI24"/>
    <mergeCell ref="AP24:AT24"/>
    <mergeCell ref="AU29:BC29"/>
    <mergeCell ref="G25:M25"/>
    <mergeCell ref="N25:U25"/>
    <mergeCell ref="AJ20:AO23"/>
    <mergeCell ref="AP20:AT23"/>
    <mergeCell ref="AU20:BC23"/>
    <mergeCell ref="B26:F26"/>
    <mergeCell ref="D50:G50"/>
    <mergeCell ref="AP29:AT29"/>
    <mergeCell ref="B28:F28"/>
    <mergeCell ref="P42:Z42"/>
    <mergeCell ref="P43:Z43"/>
    <mergeCell ref="R45:X45"/>
    <mergeCell ref="R46:X46"/>
    <mergeCell ref="R47:X47"/>
    <mergeCell ref="J46:K46"/>
    <mergeCell ref="AD43:AN43"/>
    <mergeCell ref="I42:L42"/>
    <mergeCell ref="I43:L43"/>
    <mergeCell ref="R49:X49"/>
    <mergeCell ref="AF49:AL49"/>
    <mergeCell ref="AF47:AL47"/>
    <mergeCell ref="AF46:AL46"/>
    <mergeCell ref="J45:K45"/>
    <mergeCell ref="V29:AB29"/>
    <mergeCell ref="D48:G48"/>
    <mergeCell ref="J47:K47"/>
    <mergeCell ref="J49:K49"/>
    <mergeCell ref="B47:G47"/>
    <mergeCell ref="B46:G46"/>
    <mergeCell ref="D49:G49"/>
    <mergeCell ref="C58:H58"/>
    <mergeCell ref="C60:H60"/>
    <mergeCell ref="W53:AC53"/>
    <mergeCell ref="G26:M26"/>
    <mergeCell ref="N26:U26"/>
    <mergeCell ref="V26:AB26"/>
    <mergeCell ref="AC26:AI26"/>
    <mergeCell ref="AJ26:AO26"/>
    <mergeCell ref="BG14:BG17"/>
    <mergeCell ref="C53:H53"/>
    <mergeCell ref="AU27:BC27"/>
    <mergeCell ref="AU28:BC28"/>
    <mergeCell ref="AJ27:AO27"/>
    <mergeCell ref="AP27:AT27"/>
    <mergeCell ref="AC27:AI27"/>
    <mergeCell ref="V28:AB28"/>
    <mergeCell ref="AC28:AI28"/>
    <mergeCell ref="AJ28:AO28"/>
    <mergeCell ref="AP28:AT28"/>
    <mergeCell ref="AP30:AT30"/>
    <mergeCell ref="AU30:BC30"/>
    <mergeCell ref="AU31:BC31"/>
    <mergeCell ref="B32:BC32"/>
    <mergeCell ref="AD42:AN42"/>
    <mergeCell ref="CH13:CO13"/>
    <mergeCell ref="CE27:CG28"/>
    <mergeCell ref="BI35:BK35"/>
    <mergeCell ref="BL35:BN35"/>
    <mergeCell ref="BG37:BH37"/>
    <mergeCell ref="BG38:BH38"/>
    <mergeCell ref="BG41:BH41"/>
    <mergeCell ref="BK14:BK17"/>
    <mergeCell ref="BL14:BL17"/>
    <mergeCell ref="BM14:BM17"/>
    <mergeCell ref="BN14:BN17"/>
    <mergeCell ref="BQ14:BQ17"/>
    <mergeCell ref="BR14:BR17"/>
    <mergeCell ref="BP14:BP17"/>
    <mergeCell ref="BI14:BI17"/>
    <mergeCell ref="BJ14:BJ17"/>
    <mergeCell ref="CH29:CO29"/>
    <mergeCell ref="CH36:CO36"/>
    <mergeCell ref="CF37:CG37"/>
    <mergeCell ref="BG42:BH42"/>
    <mergeCell ref="BG43:BH43"/>
    <mergeCell ref="BG44:BH44"/>
    <mergeCell ref="B36:BC36"/>
    <mergeCell ref="B37:BC37"/>
    <mergeCell ref="D38:BC38"/>
    <mergeCell ref="V31:AB31"/>
    <mergeCell ref="V27:AB27"/>
    <mergeCell ref="AF45:AL45"/>
    <mergeCell ref="AC30:AI30"/>
    <mergeCell ref="AJ30:AO30"/>
    <mergeCell ref="AP31:AT31"/>
    <mergeCell ref="AJ31:AO31"/>
    <mergeCell ref="B27:F27"/>
    <mergeCell ref="N28:U28"/>
    <mergeCell ref="G29:M29"/>
    <mergeCell ref="N29:U29"/>
    <mergeCell ref="G30:M30"/>
    <mergeCell ref="B45:G45"/>
    <mergeCell ref="BG35:BH36"/>
    <mergeCell ref="B35:BC35"/>
    <mergeCell ref="BG39:BH39"/>
    <mergeCell ref="B33:BC33"/>
    <mergeCell ref="B34:BC34"/>
    <mergeCell ref="A8:BC8"/>
    <mergeCell ref="A9:BC9"/>
    <mergeCell ref="B20:F23"/>
    <mergeCell ref="G20:M23"/>
    <mergeCell ref="N20:U23"/>
    <mergeCell ref="V20:AB23"/>
    <mergeCell ref="AJ25:AO25"/>
    <mergeCell ref="AP25:AT25"/>
    <mergeCell ref="A1:BC2"/>
    <mergeCell ref="AC20:AI23"/>
    <mergeCell ref="A19:BC19"/>
    <mergeCell ref="A16:BC16"/>
    <mergeCell ref="A4:BC4"/>
    <mergeCell ref="A5:BC5"/>
    <mergeCell ref="C13:H13"/>
    <mergeCell ref="A6:BC6"/>
    <mergeCell ref="A7:BC7"/>
    <mergeCell ref="W13:AC13"/>
    <mergeCell ref="A12:X12"/>
    <mergeCell ref="B24:F24"/>
    <mergeCell ref="B25:F25"/>
    <mergeCell ref="G24:M24"/>
    <mergeCell ref="N24:U24"/>
    <mergeCell ref="V24:AB24"/>
    <mergeCell ref="CF45:CG45"/>
    <mergeCell ref="BY27:BY28"/>
    <mergeCell ref="BM27:BM28"/>
    <mergeCell ref="BN27:BN28"/>
    <mergeCell ref="BS27:BS28"/>
    <mergeCell ref="BS14:BS17"/>
    <mergeCell ref="BT14:BT17"/>
    <mergeCell ref="BU14:BU17"/>
    <mergeCell ref="BV14:BV17"/>
    <mergeCell ref="BW14:BW17"/>
    <mergeCell ref="BX14:BX17"/>
    <mergeCell ref="BY14:BY17"/>
    <mergeCell ref="BZ14:BZ17"/>
    <mergeCell ref="CE29:CG29"/>
    <mergeCell ref="CE36:CG36"/>
    <mergeCell ref="BT27:BT28"/>
    <mergeCell ref="BO27:BO28"/>
    <mergeCell ref="CF30:CG30"/>
    <mergeCell ref="AU24:BC24"/>
    <mergeCell ref="V25:AB25"/>
    <mergeCell ref="AC25:AI25"/>
    <mergeCell ref="AU25:BC25"/>
    <mergeCell ref="AU26:BC26"/>
    <mergeCell ref="AJ29:AO29"/>
    <mergeCell ref="AC31:AI31"/>
    <mergeCell ref="G27:M27"/>
    <mergeCell ref="N27:U27"/>
    <mergeCell ref="AJ24:AO24"/>
    <mergeCell ref="G31:M31"/>
    <mergeCell ref="N31:U31"/>
    <mergeCell ref="V30:AB30"/>
    <mergeCell ref="BT4:BU4"/>
    <mergeCell ref="BV4:BW4"/>
    <mergeCell ref="BX4:BY4"/>
    <mergeCell ref="BS4:BS5"/>
    <mergeCell ref="BV27:BV28"/>
    <mergeCell ref="BW27:BW28"/>
    <mergeCell ref="BX27:BX28"/>
    <mergeCell ref="CF14:CG14"/>
    <mergeCell ref="BU27:BU28"/>
  </mergeCells>
  <phoneticPr fontId="2"/>
  <dataValidations count="10">
    <dataValidation imeMode="off" allowBlank="1" showInputMessage="1" showErrorMessage="1" sqref="BG2:BR10 CH1:XFD10 BG1:CG1 BS3:BY11 BZ2:CG10 A15:BC16 A1 A3:BC11 BD1:BD11 N24:AI31"/>
    <dataValidation type="list" allowBlank="1" showInputMessage="1" showErrorMessage="1" error="選択してください。" sqref="AJ24:AO31">
      <formula1>"非自発的失業"</formula1>
    </dataValidation>
    <dataValidation type="list" allowBlank="1" showInputMessage="1" showErrorMessage="1" error="選択してください。" sqref="AP24:AT24">
      <formula1>"擬制世帯主"</formula1>
    </dataValidation>
    <dataValidation type="list" allowBlank="1" showInputMessage="1" showErrorMessage="1" error="加入期間を選択してください。" sqref="C17">
      <formula1>"1カ月,2カ月,3カ月,4カ月,5カ月,6カ月,7カ月,8カ月,9カ月,10カ月,11カ月,12カ月"</formula1>
    </dataValidation>
    <dataValidation allowBlank="1" showInputMessage="1" showErrorMessage="1" error="選択してください。" sqref="AP25:AT31"/>
    <dataValidation type="list" allowBlank="1" showInputMessage="1" showErrorMessage="1" error="選択してください。" sqref="AU24:BC31">
      <formula1>"所得金額調整控除該当"</formula1>
    </dataValidation>
    <dataValidation type="list" allowBlank="1" showInputMessage="1" showErrorMessage="1" error="加入期間を選択してください。" sqref="K18:O18">
      <formula1>#REF!</formula1>
    </dataValidation>
    <dataValidation allowBlank="1" showInputMessage="1" showErrorMessage="1" error="整数を入力してください。_x000a_マイナスの場合は、0を入力してください。" sqref="BG18:BJ25"/>
    <dataValidation type="list" allowBlank="1" showInputMessage="1" showErrorMessage="1" error="年齢区分を選択してください。" sqref="G24:M24">
      <formula1>"未就学児（小学校入学前）,小学生～39歳,40歳～64歳,65歳～74歳,75歳以上(後期高齢者医療制度に加入中）"</formula1>
    </dataValidation>
    <dataValidation type="list" allowBlank="1" showInputMessage="1" showErrorMessage="1" error="年齢区分を選択してください。" sqref="G25:M31">
      <formula1>"未就学児（小学校入学前）,小学生～39歳,40歳～64歳,65歳～74歳"</formula1>
    </dataValidation>
  </dataValidations>
  <printOptions horizontalCentered="1"/>
  <pageMargins left="0.70866141732283472" right="0.70866141732283472" top="0.74803149606299213" bottom="0.74803149606299213" header="0.31496062992125984" footer="0.31496062992125984"/>
  <pageSetup paperSize="9" scale="4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令和7年度　国民健康保険税計算シート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小澤　奈直美</dc:creator>
  <cp:lastModifiedBy>さいたま市</cp:lastModifiedBy>
  <cp:lastPrinted>2023-01-19T06:19:07Z</cp:lastPrinted>
  <dcterms:created xsi:type="dcterms:W3CDTF">2021-02-10T08:31:24Z</dcterms:created>
  <dcterms:modified xsi:type="dcterms:W3CDTF">2025-02-20T01:05:35Z</dcterms:modified>
</cp:coreProperties>
</file>