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3290" windowHeight="9675"/>
  </bookViews>
  <sheets>
    <sheet name="避難所要時間算定" sheetId="4" r:id="rId1"/>
    <sheet name="リスト" sheetId="3" r:id="rId2"/>
  </sheets>
  <definedNames>
    <definedName name="はい">リスト!$B$34:$B$35</definedName>
    <definedName name="介助具">リスト!#REF!</definedName>
    <definedName name="介助者の移動速度">リスト!$B$3:$B$5</definedName>
    <definedName name="介助用具">リスト!$B$12:$B$13</definedName>
    <definedName name="区画">リスト!$B$24:$B$26</definedName>
    <definedName name="仕上げ">リスト!$B$16:$B$18</definedName>
    <definedName name="有無">リスト!$B$20:$B$21</definedName>
    <definedName name="要保護者の移動速度">リスト!$B$8:$B$9</definedName>
  </definedNames>
  <calcPr calcId="145621"/>
</workbook>
</file>

<file path=xl/calcChain.xml><?xml version="1.0" encoding="utf-8"?>
<calcChain xmlns="http://schemas.openxmlformats.org/spreadsheetml/2006/main">
  <c r="CT23" i="4" l="1"/>
  <c r="CU23" i="4" s="1"/>
  <c r="CV23" i="4"/>
  <c r="CW23" i="4" s="1"/>
  <c r="CX23" i="4" s="1"/>
  <c r="CZ23" i="4"/>
  <c r="CY23" i="4" s="1"/>
  <c r="CT24" i="4"/>
  <c r="CU24" i="4" s="1"/>
  <c r="CV24" i="4"/>
  <c r="CW24" i="4" s="1"/>
  <c r="CX24" i="4" s="1"/>
  <c r="CY24" i="4"/>
  <c r="CZ24" i="4"/>
  <c r="CT25" i="4"/>
  <c r="CU25" i="4" s="1"/>
  <c r="CV25" i="4"/>
  <c r="CW25" i="4" s="1"/>
  <c r="CX25" i="4" s="1"/>
  <c r="CZ25" i="4"/>
  <c r="CY25" i="4" s="1"/>
  <c r="CT26" i="4"/>
  <c r="CU26" i="4" s="1"/>
  <c r="CV26" i="4"/>
  <c r="CW26" i="4" s="1"/>
  <c r="CX26" i="4" s="1"/>
  <c r="CZ26" i="4"/>
  <c r="CY26" i="4" s="1"/>
  <c r="CT27" i="4"/>
  <c r="CU27" i="4" s="1"/>
  <c r="CV27" i="4"/>
  <c r="CW27" i="4" s="1"/>
  <c r="CX27" i="4" s="1"/>
  <c r="CZ27" i="4"/>
  <c r="CY27" i="4" s="1"/>
  <c r="CT28" i="4"/>
  <c r="CU28" i="4" s="1"/>
  <c r="CV28" i="4"/>
  <c r="CW28" i="4" s="1"/>
  <c r="CX28" i="4" s="1"/>
  <c r="CZ28" i="4"/>
  <c r="CY28" i="4" s="1"/>
  <c r="CT29" i="4"/>
  <c r="CU29" i="4" s="1"/>
  <c r="CV29" i="4"/>
  <c r="CW29" i="4" s="1"/>
  <c r="CX29" i="4" s="1"/>
  <c r="CZ29" i="4"/>
  <c r="CY29" i="4" s="1"/>
  <c r="CT30" i="4"/>
  <c r="CU30" i="4" s="1"/>
  <c r="CV30" i="4"/>
  <c r="CW30" i="4" s="1"/>
  <c r="CX30" i="4" s="1"/>
  <c r="CZ30" i="4"/>
  <c r="CY30" i="4" s="1"/>
  <c r="CT31" i="4"/>
  <c r="CU31" i="4" s="1"/>
  <c r="CV31" i="4"/>
  <c r="CW31" i="4" s="1"/>
  <c r="CX31" i="4" s="1"/>
  <c r="CZ31" i="4"/>
  <c r="CY31" i="4" s="1"/>
  <c r="CT32" i="4"/>
  <c r="CU32" i="4" s="1"/>
  <c r="CV32" i="4"/>
  <c r="CW32" i="4" s="1"/>
  <c r="CX32" i="4" s="1"/>
  <c r="CZ32" i="4"/>
  <c r="CY32" i="4" s="1"/>
  <c r="CT33" i="4"/>
  <c r="CU33" i="4" s="1"/>
  <c r="CV33" i="4"/>
  <c r="CW33" i="4" s="1"/>
  <c r="CX33" i="4" s="1"/>
  <c r="CZ33" i="4"/>
  <c r="CY33" i="4" s="1"/>
  <c r="CT34" i="4"/>
  <c r="CU34" i="4" s="1"/>
  <c r="CV34" i="4"/>
  <c r="CW34" i="4" s="1"/>
  <c r="CX34" i="4" s="1"/>
  <c r="CZ34" i="4"/>
  <c r="CY34" i="4" s="1"/>
  <c r="CT35" i="4"/>
  <c r="CU35" i="4" s="1"/>
  <c r="CV35" i="4"/>
  <c r="CW35" i="4" s="1"/>
  <c r="CX35" i="4" s="1"/>
  <c r="CZ35" i="4"/>
  <c r="CY35" i="4" s="1"/>
  <c r="CT36" i="4"/>
  <c r="CU36" i="4" s="1"/>
  <c r="CV36" i="4"/>
  <c r="CW36" i="4" s="1"/>
  <c r="CX36" i="4" s="1"/>
  <c r="CZ36" i="4"/>
  <c r="CY36" i="4" s="1"/>
  <c r="CT37" i="4"/>
  <c r="CU37" i="4" s="1"/>
  <c r="CV37" i="4"/>
  <c r="CW37" i="4" s="1"/>
  <c r="CX37" i="4" s="1"/>
  <c r="CZ37" i="4"/>
  <c r="CY37" i="4" s="1"/>
  <c r="CT38" i="4"/>
  <c r="CU38" i="4" s="1"/>
  <c r="CV38" i="4"/>
  <c r="CW38" i="4" s="1"/>
  <c r="CX38" i="4" s="1"/>
  <c r="CY38" i="4"/>
  <c r="CZ38" i="4"/>
  <c r="CT39" i="4"/>
  <c r="CU39" i="4" s="1"/>
  <c r="CV39" i="4"/>
  <c r="CW39" i="4" s="1"/>
  <c r="CX39" i="4" s="1"/>
  <c r="CZ39" i="4"/>
  <c r="CY39" i="4" s="1"/>
  <c r="CT40" i="4"/>
  <c r="CU40" i="4" s="1"/>
  <c r="CV40" i="4"/>
  <c r="CW40" i="4" s="1"/>
  <c r="CX40" i="4" s="1"/>
  <c r="CY40" i="4"/>
  <c r="CZ40" i="4"/>
  <c r="CT41" i="4"/>
  <c r="CU41" i="4" s="1"/>
  <c r="CV41" i="4"/>
  <c r="CW41" i="4" s="1"/>
  <c r="CX41" i="4" s="1"/>
  <c r="CZ41" i="4"/>
  <c r="CY41" i="4" s="1"/>
  <c r="CT42" i="4"/>
  <c r="CU42" i="4" s="1"/>
  <c r="CV42" i="4"/>
  <c r="CW42" i="4" s="1"/>
  <c r="CX42" i="4" s="1"/>
  <c r="CZ42" i="4"/>
  <c r="CY42" i="4" s="1"/>
  <c r="CT43" i="4"/>
  <c r="CU43" i="4" s="1"/>
  <c r="CV43" i="4"/>
  <c r="CW43" i="4" s="1"/>
  <c r="CX43" i="4" s="1"/>
  <c r="CZ43" i="4"/>
  <c r="CY43" i="4" s="1"/>
  <c r="CT44" i="4"/>
  <c r="CU44" i="4" s="1"/>
  <c r="CV44" i="4"/>
  <c r="CW44" i="4" s="1"/>
  <c r="CX44" i="4" s="1"/>
  <c r="CZ44" i="4"/>
  <c r="CY44" i="4" s="1"/>
  <c r="CT45" i="4"/>
  <c r="CU45" i="4" s="1"/>
  <c r="CV45" i="4"/>
  <c r="CW45" i="4" s="1"/>
  <c r="CX45" i="4" s="1"/>
  <c r="CZ45" i="4"/>
  <c r="CY45" i="4" s="1"/>
  <c r="CT46" i="4"/>
  <c r="CU46" i="4" s="1"/>
  <c r="CV46" i="4"/>
  <c r="CW46" i="4" s="1"/>
  <c r="CX46" i="4" s="1"/>
  <c r="CZ46" i="4"/>
  <c r="CY46" i="4" s="1"/>
  <c r="CT47" i="4"/>
  <c r="CU47" i="4" s="1"/>
  <c r="CV47" i="4"/>
  <c r="CW47" i="4" s="1"/>
  <c r="CX47" i="4" s="1"/>
  <c r="CZ47" i="4"/>
  <c r="CY47" i="4" s="1"/>
  <c r="CT48" i="4"/>
  <c r="CU48" i="4" s="1"/>
  <c r="CV48" i="4"/>
  <c r="CW48" i="4" s="1"/>
  <c r="CX48" i="4" s="1"/>
  <c r="CZ48" i="4"/>
  <c r="CY48" i="4" s="1"/>
  <c r="CT49" i="4"/>
  <c r="CU49" i="4" s="1"/>
  <c r="CV49" i="4"/>
  <c r="CW49" i="4" s="1"/>
  <c r="CX49" i="4" s="1"/>
  <c r="CZ49" i="4"/>
  <c r="CY49" i="4" s="1"/>
  <c r="CT50" i="4"/>
  <c r="CU50" i="4" s="1"/>
  <c r="CV50" i="4"/>
  <c r="CW50" i="4" s="1"/>
  <c r="CX50" i="4" s="1"/>
  <c r="CZ50" i="4"/>
  <c r="CY50" i="4" s="1"/>
  <c r="CT51" i="4"/>
  <c r="CU51" i="4" s="1"/>
  <c r="CV51" i="4"/>
  <c r="CW51" i="4" s="1"/>
  <c r="CX51" i="4" s="1"/>
  <c r="CZ51" i="4"/>
  <c r="CY51" i="4" s="1"/>
  <c r="CT52" i="4"/>
  <c r="CU52" i="4"/>
  <c r="CV52" i="4"/>
  <c r="CW52" i="4" s="1"/>
  <c r="CX52" i="4" s="1"/>
  <c r="CZ52" i="4"/>
  <c r="CY52" i="4" s="1"/>
  <c r="CT53" i="4"/>
  <c r="CU53" i="4" s="1"/>
  <c r="CV53" i="4"/>
  <c r="CW53" i="4" s="1"/>
  <c r="CX53" i="4" s="1"/>
  <c r="CZ53" i="4"/>
  <c r="CY53" i="4" s="1"/>
  <c r="CT54" i="4"/>
  <c r="CU54" i="4" s="1"/>
  <c r="CV54" i="4"/>
  <c r="CW54" i="4" s="1"/>
  <c r="CX54" i="4"/>
  <c r="CY54" i="4"/>
  <c r="CZ54" i="4"/>
  <c r="CT55" i="4"/>
  <c r="CU55" i="4" s="1"/>
  <c r="CV55" i="4"/>
  <c r="CW55" i="4" s="1"/>
  <c r="CX55" i="4" s="1"/>
  <c r="CZ55" i="4"/>
  <c r="CY55" i="4" s="1"/>
  <c r="CT56" i="4"/>
  <c r="CU56" i="4" s="1"/>
  <c r="CV56" i="4"/>
  <c r="CW56" i="4" s="1"/>
  <c r="CX56" i="4" s="1"/>
  <c r="CY56" i="4"/>
  <c r="CZ56" i="4"/>
  <c r="CT57" i="4"/>
  <c r="CU57" i="4" s="1"/>
  <c r="CV57" i="4"/>
  <c r="CW57" i="4"/>
  <c r="CX57" i="4" s="1"/>
  <c r="CY57" i="4"/>
  <c r="CZ57" i="4"/>
  <c r="CZ22" i="4"/>
  <c r="CV22" i="4"/>
  <c r="CW22" i="4" s="1"/>
  <c r="CX22" i="4" s="1"/>
  <c r="DF23" i="4"/>
  <c r="DG23" i="4" s="1"/>
  <c r="DH23" i="4" s="1"/>
  <c r="DI23" i="4"/>
  <c r="DJ23" i="4" s="1"/>
  <c r="DK23" i="4" s="1"/>
  <c r="DF24" i="4"/>
  <c r="DG24" i="4" s="1"/>
  <c r="DH24" i="4" s="1"/>
  <c r="DI24" i="4"/>
  <c r="DJ24" i="4" s="1"/>
  <c r="DK24" i="4" s="1"/>
  <c r="DF25" i="4"/>
  <c r="DG25" i="4" s="1"/>
  <c r="DH25" i="4" s="1"/>
  <c r="DI25" i="4"/>
  <c r="DJ25" i="4" s="1"/>
  <c r="DK25" i="4" s="1"/>
  <c r="DF26" i="4"/>
  <c r="DG26" i="4" s="1"/>
  <c r="DH26" i="4" s="1"/>
  <c r="DI26" i="4"/>
  <c r="DJ26" i="4" s="1"/>
  <c r="DK26" i="4" s="1"/>
  <c r="DF27" i="4"/>
  <c r="DG27" i="4" s="1"/>
  <c r="DH27" i="4" s="1"/>
  <c r="DI27" i="4"/>
  <c r="DJ27" i="4" s="1"/>
  <c r="DK27" i="4" s="1"/>
  <c r="DF28" i="4"/>
  <c r="DG28" i="4" s="1"/>
  <c r="DH28" i="4" s="1"/>
  <c r="DI28" i="4"/>
  <c r="DJ28" i="4" s="1"/>
  <c r="DK28" i="4" s="1"/>
  <c r="DF29" i="4"/>
  <c r="DG29" i="4" s="1"/>
  <c r="DH29" i="4" s="1"/>
  <c r="DI29" i="4"/>
  <c r="DJ29" i="4" s="1"/>
  <c r="DK29" i="4" s="1"/>
  <c r="DF30" i="4"/>
  <c r="DG30" i="4" s="1"/>
  <c r="DH30" i="4" s="1"/>
  <c r="DI30" i="4"/>
  <c r="DJ30" i="4" s="1"/>
  <c r="DK30" i="4" s="1"/>
  <c r="DF31" i="4"/>
  <c r="DG31" i="4" s="1"/>
  <c r="DH31" i="4" s="1"/>
  <c r="DI31" i="4"/>
  <c r="DJ31" i="4" s="1"/>
  <c r="DK31" i="4" s="1"/>
  <c r="DF32" i="4"/>
  <c r="DG32" i="4" s="1"/>
  <c r="DH32" i="4" s="1"/>
  <c r="DI32" i="4"/>
  <c r="DJ32" i="4" s="1"/>
  <c r="DK32" i="4" s="1"/>
  <c r="DF33" i="4"/>
  <c r="DG33" i="4" s="1"/>
  <c r="DH33" i="4" s="1"/>
  <c r="DI33" i="4"/>
  <c r="DJ33" i="4" s="1"/>
  <c r="DK33" i="4" s="1"/>
  <c r="DF34" i="4"/>
  <c r="DG34" i="4" s="1"/>
  <c r="DH34" i="4" s="1"/>
  <c r="DI34" i="4"/>
  <c r="DJ34" i="4" s="1"/>
  <c r="DK34" i="4" s="1"/>
  <c r="DF35" i="4"/>
  <c r="DG35" i="4" s="1"/>
  <c r="DH35" i="4" s="1"/>
  <c r="DI35" i="4"/>
  <c r="DJ35" i="4" s="1"/>
  <c r="DK35" i="4" s="1"/>
  <c r="DF36" i="4"/>
  <c r="DG36" i="4" s="1"/>
  <c r="DH36" i="4" s="1"/>
  <c r="DI36" i="4"/>
  <c r="DJ36" i="4" s="1"/>
  <c r="DK36" i="4" s="1"/>
  <c r="DF37" i="4"/>
  <c r="DG37" i="4" s="1"/>
  <c r="DH37" i="4" s="1"/>
  <c r="DI37" i="4"/>
  <c r="DJ37" i="4" s="1"/>
  <c r="DK37" i="4" s="1"/>
  <c r="DF38" i="4"/>
  <c r="DG38" i="4" s="1"/>
  <c r="DH38" i="4" s="1"/>
  <c r="DI38" i="4"/>
  <c r="DJ38" i="4" s="1"/>
  <c r="DK38" i="4" s="1"/>
  <c r="DF39" i="4"/>
  <c r="DG39" i="4" s="1"/>
  <c r="DH39" i="4" s="1"/>
  <c r="DI39" i="4"/>
  <c r="DJ39" i="4" s="1"/>
  <c r="DK39" i="4" s="1"/>
  <c r="DF40" i="4"/>
  <c r="DG40" i="4" s="1"/>
  <c r="DH40" i="4" s="1"/>
  <c r="DI40" i="4"/>
  <c r="DJ40" i="4" s="1"/>
  <c r="DK40" i="4" s="1"/>
  <c r="DF41" i="4"/>
  <c r="DG41" i="4" s="1"/>
  <c r="DH41" i="4" s="1"/>
  <c r="DI41" i="4"/>
  <c r="DJ41" i="4" s="1"/>
  <c r="DK41" i="4" s="1"/>
  <c r="DF42" i="4"/>
  <c r="DG42" i="4"/>
  <c r="DH42" i="4" s="1"/>
  <c r="DI42" i="4"/>
  <c r="DJ42" i="4" s="1"/>
  <c r="DK42" i="4" s="1"/>
  <c r="DF43" i="4"/>
  <c r="DG43" i="4" s="1"/>
  <c r="DH43" i="4" s="1"/>
  <c r="DI43" i="4"/>
  <c r="DJ43" i="4" s="1"/>
  <c r="DK43" i="4" s="1"/>
  <c r="DF44" i="4"/>
  <c r="DG44" i="4" s="1"/>
  <c r="DH44" i="4" s="1"/>
  <c r="DI44" i="4"/>
  <c r="DJ44" i="4" s="1"/>
  <c r="DK44" i="4" s="1"/>
  <c r="DF45" i="4"/>
  <c r="DG45" i="4" s="1"/>
  <c r="DH45" i="4" s="1"/>
  <c r="DI45" i="4"/>
  <c r="DJ45" i="4" s="1"/>
  <c r="DK45" i="4" s="1"/>
  <c r="DF46" i="4"/>
  <c r="DG46" i="4" s="1"/>
  <c r="DH46" i="4" s="1"/>
  <c r="DI46" i="4"/>
  <c r="DJ46" i="4" s="1"/>
  <c r="DK46" i="4" s="1"/>
  <c r="DF47" i="4"/>
  <c r="DG47" i="4" s="1"/>
  <c r="DH47" i="4" s="1"/>
  <c r="DI47" i="4"/>
  <c r="DJ47" i="4" s="1"/>
  <c r="DK47" i="4" s="1"/>
  <c r="DF48" i="4"/>
  <c r="DG48" i="4" s="1"/>
  <c r="DH48" i="4" s="1"/>
  <c r="DI48" i="4"/>
  <c r="DJ48" i="4" s="1"/>
  <c r="DK48" i="4" s="1"/>
  <c r="DF49" i="4"/>
  <c r="DG49" i="4" s="1"/>
  <c r="DH49" i="4" s="1"/>
  <c r="DI49" i="4"/>
  <c r="DJ49" i="4" s="1"/>
  <c r="DK49" i="4" s="1"/>
  <c r="DF50" i="4"/>
  <c r="DG50" i="4" s="1"/>
  <c r="DH50" i="4" s="1"/>
  <c r="DI50" i="4"/>
  <c r="DJ50" i="4" s="1"/>
  <c r="DK50" i="4" s="1"/>
  <c r="DF51" i="4"/>
  <c r="DG51" i="4" s="1"/>
  <c r="DH51" i="4" s="1"/>
  <c r="DI51" i="4"/>
  <c r="DJ51" i="4" s="1"/>
  <c r="DK51" i="4" s="1"/>
  <c r="DF52" i="4"/>
  <c r="DG52" i="4" s="1"/>
  <c r="DH52" i="4" s="1"/>
  <c r="DI52" i="4"/>
  <c r="DJ52" i="4" s="1"/>
  <c r="DK52" i="4" s="1"/>
  <c r="DF53" i="4"/>
  <c r="DG53" i="4" s="1"/>
  <c r="DH53" i="4" s="1"/>
  <c r="DI53" i="4"/>
  <c r="DJ53" i="4" s="1"/>
  <c r="DK53" i="4" s="1"/>
  <c r="DF54" i="4"/>
  <c r="DG54" i="4" s="1"/>
  <c r="DH54" i="4" s="1"/>
  <c r="DI54" i="4"/>
  <c r="DJ54" i="4" s="1"/>
  <c r="DK54" i="4" s="1"/>
  <c r="DF55" i="4"/>
  <c r="DG55" i="4" s="1"/>
  <c r="DH55" i="4" s="1"/>
  <c r="DI55" i="4"/>
  <c r="DJ55" i="4" s="1"/>
  <c r="DK55" i="4" s="1"/>
  <c r="DF56" i="4"/>
  <c r="DG56" i="4" s="1"/>
  <c r="DH56" i="4" s="1"/>
  <c r="DI56" i="4"/>
  <c r="DJ56" i="4" s="1"/>
  <c r="DK56" i="4" s="1"/>
  <c r="DF57" i="4"/>
  <c r="DG57" i="4" s="1"/>
  <c r="DH57" i="4" s="1"/>
  <c r="DI57" i="4"/>
  <c r="DJ57" i="4" s="1"/>
  <c r="DK57" i="4" s="1"/>
  <c r="DI22" i="4"/>
  <c r="DJ22" i="4" s="1"/>
  <c r="DK22" i="4" s="1"/>
  <c r="CC23" i="4"/>
  <c r="CD23" i="4" s="1"/>
  <c r="CE23" i="4"/>
  <c r="CF23" i="4" s="1"/>
  <c r="CG23" i="4" s="1"/>
  <c r="CI23" i="4"/>
  <c r="CH23" i="4" s="1"/>
  <c r="CO23" i="4"/>
  <c r="CN23" i="4" s="1"/>
  <c r="CP23" i="4" s="1"/>
  <c r="CQ23" i="4" s="1"/>
  <c r="CR23" i="4" s="1"/>
  <c r="CS23" i="4" s="1"/>
  <c r="CC24" i="4"/>
  <c r="CD24" i="4" s="1"/>
  <c r="CE24" i="4"/>
  <c r="CF24" i="4" s="1"/>
  <c r="CG24" i="4" s="1"/>
  <c r="CI24" i="4"/>
  <c r="CH24" i="4" s="1"/>
  <c r="CO24" i="4"/>
  <c r="CN24" i="4" s="1"/>
  <c r="CP24" i="4" s="1"/>
  <c r="CQ24" i="4" s="1"/>
  <c r="CR24" i="4" s="1"/>
  <c r="CS24" i="4" s="1"/>
  <c r="CC25" i="4"/>
  <c r="CD25" i="4" s="1"/>
  <c r="CE25" i="4"/>
  <c r="CF25" i="4" s="1"/>
  <c r="CG25" i="4" s="1"/>
  <c r="CI25" i="4"/>
  <c r="CH25" i="4" s="1"/>
  <c r="CO25" i="4"/>
  <c r="CN25" i="4" s="1"/>
  <c r="CP25" i="4" s="1"/>
  <c r="CQ25" i="4" s="1"/>
  <c r="CR25" i="4" s="1"/>
  <c r="CS25" i="4" s="1"/>
  <c r="CC26" i="4"/>
  <c r="CD26" i="4" s="1"/>
  <c r="CE26" i="4"/>
  <c r="CF26" i="4" s="1"/>
  <c r="CG26" i="4" s="1"/>
  <c r="CI26" i="4"/>
  <c r="CH26" i="4" s="1"/>
  <c r="CO26" i="4"/>
  <c r="CN26" i="4" s="1"/>
  <c r="CP26" i="4" s="1"/>
  <c r="CQ26" i="4" s="1"/>
  <c r="CR26" i="4" s="1"/>
  <c r="CS26" i="4" s="1"/>
  <c r="CC27" i="4"/>
  <c r="CD27" i="4" s="1"/>
  <c r="CE27" i="4"/>
  <c r="CF27" i="4" s="1"/>
  <c r="CG27" i="4" s="1"/>
  <c r="CI27" i="4"/>
  <c r="CH27" i="4" s="1"/>
  <c r="CO27" i="4"/>
  <c r="CN27" i="4" s="1"/>
  <c r="CP27" i="4" s="1"/>
  <c r="CQ27" i="4" s="1"/>
  <c r="CR27" i="4" s="1"/>
  <c r="CS27" i="4" s="1"/>
  <c r="CC28" i="4"/>
  <c r="CD28" i="4" s="1"/>
  <c r="CE28" i="4"/>
  <c r="CF28" i="4" s="1"/>
  <c r="CG28" i="4" s="1"/>
  <c r="CI28" i="4"/>
  <c r="CH28" i="4" s="1"/>
  <c r="CO28" i="4"/>
  <c r="CN28" i="4" s="1"/>
  <c r="CP28" i="4" s="1"/>
  <c r="CQ28" i="4" s="1"/>
  <c r="CR28" i="4" s="1"/>
  <c r="CS28" i="4" s="1"/>
  <c r="CC29" i="4"/>
  <c r="CD29" i="4" s="1"/>
  <c r="CE29" i="4"/>
  <c r="CF29" i="4" s="1"/>
  <c r="CG29" i="4" s="1"/>
  <c r="CI29" i="4"/>
  <c r="CH29" i="4" s="1"/>
  <c r="CO29" i="4"/>
  <c r="CN29" i="4" s="1"/>
  <c r="CP29" i="4" s="1"/>
  <c r="CQ29" i="4" s="1"/>
  <c r="CR29" i="4" s="1"/>
  <c r="CS29" i="4" s="1"/>
  <c r="CC30" i="4"/>
  <c r="CD30" i="4" s="1"/>
  <c r="CE30" i="4"/>
  <c r="CF30" i="4" s="1"/>
  <c r="CG30" i="4" s="1"/>
  <c r="CI30" i="4"/>
  <c r="CH30" i="4" s="1"/>
  <c r="CO30" i="4"/>
  <c r="CN30" i="4" s="1"/>
  <c r="CP30" i="4" s="1"/>
  <c r="CQ30" i="4" s="1"/>
  <c r="CR30" i="4" s="1"/>
  <c r="CS30" i="4" s="1"/>
  <c r="CC31" i="4"/>
  <c r="CD31" i="4" s="1"/>
  <c r="CE31" i="4"/>
  <c r="CF31" i="4" s="1"/>
  <c r="CG31" i="4" s="1"/>
  <c r="CI31" i="4"/>
  <c r="CH31" i="4" s="1"/>
  <c r="CO31" i="4"/>
  <c r="CN31" i="4" s="1"/>
  <c r="CP31" i="4" s="1"/>
  <c r="CQ31" i="4" s="1"/>
  <c r="CR31" i="4" s="1"/>
  <c r="CS31" i="4" s="1"/>
  <c r="CC32" i="4"/>
  <c r="CD32" i="4" s="1"/>
  <c r="CE32" i="4"/>
  <c r="CF32" i="4" s="1"/>
  <c r="CG32" i="4" s="1"/>
  <c r="CI32" i="4"/>
  <c r="CH32" i="4" s="1"/>
  <c r="CO32" i="4"/>
  <c r="CN32" i="4" s="1"/>
  <c r="CP32" i="4" s="1"/>
  <c r="CQ32" i="4" s="1"/>
  <c r="CR32" i="4" s="1"/>
  <c r="CS32" i="4" s="1"/>
  <c r="CC33" i="4"/>
  <c r="CD33" i="4" s="1"/>
  <c r="CE33" i="4"/>
  <c r="CF33" i="4" s="1"/>
  <c r="CG33" i="4" s="1"/>
  <c r="CI33" i="4"/>
  <c r="CH33" i="4" s="1"/>
  <c r="CO33" i="4"/>
  <c r="CN33" i="4" s="1"/>
  <c r="CP33" i="4" s="1"/>
  <c r="CQ33" i="4" s="1"/>
  <c r="CR33" i="4" s="1"/>
  <c r="CS33" i="4" s="1"/>
  <c r="CC34" i="4"/>
  <c r="CD34" i="4" s="1"/>
  <c r="CE34" i="4"/>
  <c r="CF34" i="4" s="1"/>
  <c r="CG34" i="4" s="1"/>
  <c r="CI34" i="4"/>
  <c r="CH34" i="4" s="1"/>
  <c r="CO34" i="4"/>
  <c r="CN34" i="4" s="1"/>
  <c r="CP34" i="4" s="1"/>
  <c r="CQ34" i="4" s="1"/>
  <c r="CR34" i="4" s="1"/>
  <c r="CS34" i="4" s="1"/>
  <c r="CC35" i="4"/>
  <c r="CD35" i="4" s="1"/>
  <c r="CE35" i="4"/>
  <c r="CF35" i="4" s="1"/>
  <c r="CG35" i="4" s="1"/>
  <c r="CI35" i="4"/>
  <c r="CH35" i="4" s="1"/>
  <c r="CO35" i="4"/>
  <c r="CN35" i="4" s="1"/>
  <c r="CP35" i="4" s="1"/>
  <c r="CQ35" i="4" s="1"/>
  <c r="CR35" i="4" s="1"/>
  <c r="CS35" i="4" s="1"/>
  <c r="CC36" i="4"/>
  <c r="CD36" i="4" s="1"/>
  <c r="CE36" i="4"/>
  <c r="CF36" i="4" s="1"/>
  <c r="CG36" i="4" s="1"/>
  <c r="CI36" i="4"/>
  <c r="CH36" i="4" s="1"/>
  <c r="CO36" i="4"/>
  <c r="CN36" i="4" s="1"/>
  <c r="CP36" i="4" s="1"/>
  <c r="CQ36" i="4" s="1"/>
  <c r="CR36" i="4" s="1"/>
  <c r="CS36" i="4" s="1"/>
  <c r="CC37" i="4"/>
  <c r="CD37" i="4" s="1"/>
  <c r="CE37" i="4"/>
  <c r="CF37" i="4" s="1"/>
  <c r="CG37" i="4" s="1"/>
  <c r="CI37" i="4"/>
  <c r="CH37" i="4" s="1"/>
  <c r="CO37" i="4"/>
  <c r="CN37" i="4" s="1"/>
  <c r="CP37" i="4" s="1"/>
  <c r="CQ37" i="4" s="1"/>
  <c r="CR37" i="4" s="1"/>
  <c r="CS37" i="4" s="1"/>
  <c r="CC38" i="4"/>
  <c r="CD38" i="4" s="1"/>
  <c r="CE38" i="4"/>
  <c r="CF38" i="4" s="1"/>
  <c r="CG38" i="4" s="1"/>
  <c r="CI38" i="4"/>
  <c r="CH38" i="4" s="1"/>
  <c r="CO38" i="4"/>
  <c r="CN38" i="4" s="1"/>
  <c r="CP38" i="4" s="1"/>
  <c r="CQ38" i="4" s="1"/>
  <c r="CR38" i="4" s="1"/>
  <c r="CS38" i="4" s="1"/>
  <c r="CC39" i="4"/>
  <c r="CD39" i="4" s="1"/>
  <c r="CE39" i="4"/>
  <c r="CF39" i="4" s="1"/>
  <c r="CG39" i="4" s="1"/>
  <c r="CI39" i="4"/>
  <c r="CH39" i="4" s="1"/>
  <c r="CO39" i="4"/>
  <c r="CN39" i="4" s="1"/>
  <c r="CP39" i="4" s="1"/>
  <c r="CQ39" i="4" s="1"/>
  <c r="CR39" i="4" s="1"/>
  <c r="CS39" i="4" s="1"/>
  <c r="CC40" i="4"/>
  <c r="CD40" i="4" s="1"/>
  <c r="CE40" i="4"/>
  <c r="CF40" i="4" s="1"/>
  <c r="CG40" i="4" s="1"/>
  <c r="CI40" i="4"/>
  <c r="CH40" i="4" s="1"/>
  <c r="CO40" i="4"/>
  <c r="CN40" i="4" s="1"/>
  <c r="CP40" i="4" s="1"/>
  <c r="CQ40" i="4" s="1"/>
  <c r="CR40" i="4" s="1"/>
  <c r="CS40" i="4" s="1"/>
  <c r="CC41" i="4"/>
  <c r="CD41" i="4" s="1"/>
  <c r="CE41" i="4"/>
  <c r="CF41" i="4" s="1"/>
  <c r="CG41" i="4" s="1"/>
  <c r="CI41" i="4"/>
  <c r="CH41" i="4" s="1"/>
  <c r="CO41" i="4"/>
  <c r="CN41" i="4" s="1"/>
  <c r="CP41" i="4" s="1"/>
  <c r="CQ41" i="4" s="1"/>
  <c r="CR41" i="4" s="1"/>
  <c r="CS41" i="4" s="1"/>
  <c r="CC42" i="4"/>
  <c r="CD42" i="4" s="1"/>
  <c r="CE42" i="4"/>
  <c r="CF42" i="4" s="1"/>
  <c r="CG42" i="4" s="1"/>
  <c r="CI42" i="4"/>
  <c r="CH42" i="4" s="1"/>
  <c r="CO42" i="4"/>
  <c r="CN42" i="4" s="1"/>
  <c r="CP42" i="4" s="1"/>
  <c r="CQ42" i="4" s="1"/>
  <c r="CR42" i="4" s="1"/>
  <c r="CS42" i="4" s="1"/>
  <c r="CC43" i="4"/>
  <c r="CD43" i="4" s="1"/>
  <c r="CE43" i="4"/>
  <c r="CF43" i="4" s="1"/>
  <c r="CG43" i="4" s="1"/>
  <c r="CI43" i="4"/>
  <c r="CH43" i="4" s="1"/>
  <c r="CO43" i="4"/>
  <c r="CN43" i="4" s="1"/>
  <c r="CP43" i="4" s="1"/>
  <c r="CQ43" i="4" s="1"/>
  <c r="CR43" i="4" s="1"/>
  <c r="CS43" i="4" s="1"/>
  <c r="CC44" i="4"/>
  <c r="CD44" i="4" s="1"/>
  <c r="CE44" i="4"/>
  <c r="CF44" i="4" s="1"/>
  <c r="CG44" i="4" s="1"/>
  <c r="CI44" i="4"/>
  <c r="CH44" i="4" s="1"/>
  <c r="CO44" i="4"/>
  <c r="CN44" i="4" s="1"/>
  <c r="CP44" i="4" s="1"/>
  <c r="CQ44" i="4" s="1"/>
  <c r="CR44" i="4" s="1"/>
  <c r="CS44" i="4" s="1"/>
  <c r="CC45" i="4"/>
  <c r="CD45" i="4" s="1"/>
  <c r="CE45" i="4"/>
  <c r="CF45" i="4" s="1"/>
  <c r="CG45" i="4" s="1"/>
  <c r="CI45" i="4"/>
  <c r="CH45" i="4" s="1"/>
  <c r="CO45" i="4"/>
  <c r="CN45" i="4" s="1"/>
  <c r="CP45" i="4" s="1"/>
  <c r="CQ45" i="4" s="1"/>
  <c r="CR45" i="4" s="1"/>
  <c r="CS45" i="4" s="1"/>
  <c r="CC46" i="4"/>
  <c r="CD46" i="4" s="1"/>
  <c r="CE46" i="4"/>
  <c r="CF46" i="4" s="1"/>
  <c r="CG46" i="4" s="1"/>
  <c r="CI46" i="4"/>
  <c r="CH46" i="4" s="1"/>
  <c r="CO46" i="4"/>
  <c r="CN46" i="4" s="1"/>
  <c r="CP46" i="4" s="1"/>
  <c r="CQ46" i="4" s="1"/>
  <c r="CR46" i="4" s="1"/>
  <c r="CS46" i="4" s="1"/>
  <c r="CC47" i="4"/>
  <c r="CD47" i="4" s="1"/>
  <c r="CE47" i="4"/>
  <c r="CF47" i="4" s="1"/>
  <c r="CG47" i="4" s="1"/>
  <c r="CI47" i="4"/>
  <c r="CH47" i="4" s="1"/>
  <c r="CO47" i="4"/>
  <c r="CN47" i="4" s="1"/>
  <c r="CP47" i="4" s="1"/>
  <c r="CQ47" i="4" s="1"/>
  <c r="CR47" i="4" s="1"/>
  <c r="CS47" i="4" s="1"/>
  <c r="CC48" i="4"/>
  <c r="CD48" i="4" s="1"/>
  <c r="CE48" i="4"/>
  <c r="CF48" i="4" s="1"/>
  <c r="CG48" i="4" s="1"/>
  <c r="CI48" i="4"/>
  <c r="CH48" i="4" s="1"/>
  <c r="CO48" i="4"/>
  <c r="CN48" i="4" s="1"/>
  <c r="CP48" i="4" s="1"/>
  <c r="CQ48" i="4" s="1"/>
  <c r="CR48" i="4" s="1"/>
  <c r="CS48" i="4" s="1"/>
  <c r="CC49" i="4"/>
  <c r="CD49" i="4" s="1"/>
  <c r="CE49" i="4"/>
  <c r="CF49" i="4" s="1"/>
  <c r="CG49" i="4" s="1"/>
  <c r="CI49" i="4"/>
  <c r="CH49" i="4" s="1"/>
  <c r="CO49" i="4"/>
  <c r="CN49" i="4" s="1"/>
  <c r="CP49" i="4" s="1"/>
  <c r="CQ49" i="4" s="1"/>
  <c r="CR49" i="4" s="1"/>
  <c r="CS49" i="4" s="1"/>
  <c r="CC50" i="4"/>
  <c r="CD50" i="4" s="1"/>
  <c r="CE50" i="4"/>
  <c r="CF50" i="4" s="1"/>
  <c r="CG50" i="4" s="1"/>
  <c r="CI50" i="4"/>
  <c r="CH50" i="4" s="1"/>
  <c r="CO50" i="4"/>
  <c r="CN50" i="4" s="1"/>
  <c r="CP50" i="4" s="1"/>
  <c r="CQ50" i="4" s="1"/>
  <c r="CR50" i="4" s="1"/>
  <c r="CS50" i="4" s="1"/>
  <c r="CC51" i="4"/>
  <c r="CD51" i="4" s="1"/>
  <c r="CE51" i="4"/>
  <c r="CF51" i="4" s="1"/>
  <c r="CG51" i="4" s="1"/>
  <c r="CI51" i="4"/>
  <c r="CH51" i="4" s="1"/>
  <c r="CO51" i="4"/>
  <c r="CN51" i="4" s="1"/>
  <c r="CP51" i="4" s="1"/>
  <c r="CQ51" i="4" s="1"/>
  <c r="CR51" i="4" s="1"/>
  <c r="CS51" i="4" s="1"/>
  <c r="CC52" i="4"/>
  <c r="CD52" i="4" s="1"/>
  <c r="CE52" i="4"/>
  <c r="CF52" i="4" s="1"/>
  <c r="CG52" i="4" s="1"/>
  <c r="CI52" i="4"/>
  <c r="CH52" i="4" s="1"/>
  <c r="CO52" i="4"/>
  <c r="CN52" i="4" s="1"/>
  <c r="CP52" i="4" s="1"/>
  <c r="CQ52" i="4" s="1"/>
  <c r="CR52" i="4" s="1"/>
  <c r="CS52" i="4" s="1"/>
  <c r="CC53" i="4"/>
  <c r="CD53" i="4" s="1"/>
  <c r="CE53" i="4"/>
  <c r="CF53" i="4" s="1"/>
  <c r="CG53" i="4" s="1"/>
  <c r="CI53" i="4"/>
  <c r="CH53" i="4" s="1"/>
  <c r="CO53" i="4"/>
  <c r="CN53" i="4" s="1"/>
  <c r="CP53" i="4" s="1"/>
  <c r="CQ53" i="4" s="1"/>
  <c r="CR53" i="4" s="1"/>
  <c r="CS53" i="4" s="1"/>
  <c r="CC54" i="4"/>
  <c r="CD54" i="4" s="1"/>
  <c r="CE54" i="4"/>
  <c r="CF54" i="4" s="1"/>
  <c r="CG54" i="4" s="1"/>
  <c r="CI54" i="4"/>
  <c r="CH54" i="4" s="1"/>
  <c r="CN54" i="4"/>
  <c r="CP54" i="4" s="1"/>
  <c r="CQ54" i="4" s="1"/>
  <c r="CR54" i="4" s="1"/>
  <c r="CS54" i="4" s="1"/>
  <c r="CO54" i="4"/>
  <c r="CC55" i="4"/>
  <c r="CD55" i="4" s="1"/>
  <c r="CE55" i="4"/>
  <c r="CF55" i="4" s="1"/>
  <c r="CG55" i="4" s="1"/>
  <c r="CI55" i="4"/>
  <c r="CH55" i="4" s="1"/>
  <c r="CO55" i="4"/>
  <c r="CN55" i="4" s="1"/>
  <c r="CP55" i="4" s="1"/>
  <c r="CQ55" i="4" s="1"/>
  <c r="CR55" i="4" s="1"/>
  <c r="CS55" i="4" s="1"/>
  <c r="CC56" i="4"/>
  <c r="CD56" i="4" s="1"/>
  <c r="CE56" i="4"/>
  <c r="CF56" i="4" s="1"/>
  <c r="CG56" i="4" s="1"/>
  <c r="CI56" i="4"/>
  <c r="CH56" i="4" s="1"/>
  <c r="CO56" i="4"/>
  <c r="CN56" i="4" s="1"/>
  <c r="CP56" i="4" s="1"/>
  <c r="CQ56" i="4" s="1"/>
  <c r="CR56" i="4" s="1"/>
  <c r="CS56" i="4" s="1"/>
  <c r="CC57" i="4"/>
  <c r="CD57" i="4" s="1"/>
  <c r="CE57" i="4"/>
  <c r="CF57" i="4" s="1"/>
  <c r="CG57" i="4" s="1"/>
  <c r="CI57" i="4"/>
  <c r="CH57" i="4" s="1"/>
  <c r="CO57" i="4"/>
  <c r="CN57" i="4" s="1"/>
  <c r="CP57" i="4" s="1"/>
  <c r="CQ57" i="4" s="1"/>
  <c r="CR57" i="4" s="1"/>
  <c r="CS57" i="4" s="1"/>
  <c r="CT22" i="4"/>
  <c r="CU22" i="4" s="1"/>
  <c r="BN2" i="4"/>
  <c r="BN4" i="4"/>
  <c r="BN22" i="4"/>
  <c r="BM22" i="4" s="1"/>
  <c r="BO22" i="4" s="1"/>
  <c r="BP22" i="4" s="1"/>
  <c r="BN23" i="4"/>
  <c r="BM23" i="4" s="1"/>
  <c r="BO23" i="4" s="1"/>
  <c r="BP23" i="4" s="1"/>
  <c r="BN24" i="4"/>
  <c r="BM24" i="4" s="1"/>
  <c r="BO24" i="4" s="1"/>
  <c r="BP24" i="4" s="1"/>
  <c r="BN25" i="4"/>
  <c r="BM25" i="4" s="1"/>
  <c r="BO25" i="4" s="1"/>
  <c r="BP25" i="4" s="1"/>
  <c r="BN26" i="4"/>
  <c r="BM26" i="4" s="1"/>
  <c r="BO26" i="4" s="1"/>
  <c r="BP26" i="4" s="1"/>
  <c r="BN27" i="4"/>
  <c r="BM27" i="4" s="1"/>
  <c r="BO27" i="4" s="1"/>
  <c r="BP27" i="4" s="1"/>
  <c r="BN28" i="4"/>
  <c r="BM28" i="4" s="1"/>
  <c r="BO28" i="4" s="1"/>
  <c r="BP28" i="4" s="1"/>
  <c r="BN29" i="4"/>
  <c r="BM29" i="4" s="1"/>
  <c r="BO29" i="4" s="1"/>
  <c r="BP29" i="4" s="1"/>
  <c r="BN30" i="4"/>
  <c r="BM30" i="4" s="1"/>
  <c r="BO30" i="4" s="1"/>
  <c r="BP30" i="4" s="1"/>
  <c r="BN31" i="4"/>
  <c r="BM31" i="4" s="1"/>
  <c r="BO31" i="4" s="1"/>
  <c r="BP31" i="4" s="1"/>
  <c r="BN32" i="4"/>
  <c r="BM32" i="4" s="1"/>
  <c r="BO32" i="4" s="1"/>
  <c r="BP32" i="4" s="1"/>
  <c r="BN33" i="4"/>
  <c r="BM33" i="4" s="1"/>
  <c r="BO33" i="4" s="1"/>
  <c r="BP33" i="4" s="1"/>
  <c r="BN34" i="4"/>
  <c r="BM34" i="4" s="1"/>
  <c r="BO34" i="4" s="1"/>
  <c r="BP34" i="4" s="1"/>
  <c r="BN35" i="4"/>
  <c r="BM35" i="4" s="1"/>
  <c r="BO35" i="4" s="1"/>
  <c r="BP35" i="4" s="1"/>
  <c r="BN36" i="4"/>
  <c r="BM36" i="4" s="1"/>
  <c r="BO36" i="4" s="1"/>
  <c r="BP36" i="4" s="1"/>
  <c r="BN37" i="4"/>
  <c r="BM37" i="4" s="1"/>
  <c r="BO37" i="4" s="1"/>
  <c r="BP37" i="4" s="1"/>
  <c r="BN38" i="4"/>
  <c r="BM38" i="4" s="1"/>
  <c r="BO38" i="4" s="1"/>
  <c r="BP38" i="4" s="1"/>
  <c r="BN39" i="4"/>
  <c r="BM39" i="4" s="1"/>
  <c r="BO39" i="4" s="1"/>
  <c r="BP39" i="4" s="1"/>
  <c r="BN40" i="4"/>
  <c r="BM40" i="4" s="1"/>
  <c r="BO40" i="4" s="1"/>
  <c r="BP40" i="4" s="1"/>
  <c r="BN41" i="4"/>
  <c r="BM41" i="4" s="1"/>
  <c r="BO41" i="4" s="1"/>
  <c r="BP41" i="4" s="1"/>
  <c r="BN42" i="4"/>
  <c r="BM42" i="4" s="1"/>
  <c r="BO42" i="4" s="1"/>
  <c r="BP42" i="4" s="1"/>
  <c r="BN43" i="4"/>
  <c r="BM43" i="4" s="1"/>
  <c r="BO43" i="4" s="1"/>
  <c r="BP43" i="4" s="1"/>
  <c r="BN44" i="4"/>
  <c r="BM44" i="4" s="1"/>
  <c r="BO44" i="4" s="1"/>
  <c r="BP44" i="4" s="1"/>
  <c r="BN45" i="4"/>
  <c r="BM45" i="4" s="1"/>
  <c r="BO45" i="4" s="1"/>
  <c r="BP45" i="4" s="1"/>
  <c r="BN46" i="4"/>
  <c r="BM46" i="4" s="1"/>
  <c r="BO46" i="4" s="1"/>
  <c r="BP46" i="4" s="1"/>
  <c r="BN47" i="4"/>
  <c r="BM47" i="4" s="1"/>
  <c r="BO47" i="4" s="1"/>
  <c r="BP47" i="4" s="1"/>
  <c r="BN48" i="4"/>
  <c r="BM48" i="4" s="1"/>
  <c r="BO48" i="4" s="1"/>
  <c r="BP48" i="4" s="1"/>
  <c r="BN49" i="4"/>
  <c r="BM49" i="4" s="1"/>
  <c r="BO49" i="4" s="1"/>
  <c r="BP49" i="4" s="1"/>
  <c r="BN50" i="4"/>
  <c r="BM50" i="4" s="1"/>
  <c r="BO50" i="4" s="1"/>
  <c r="BP50" i="4" s="1"/>
  <c r="BN51" i="4"/>
  <c r="BM51" i="4" s="1"/>
  <c r="BO51" i="4" s="1"/>
  <c r="BP51" i="4" s="1"/>
  <c r="BN52" i="4"/>
  <c r="BM52" i="4" s="1"/>
  <c r="BO52" i="4" s="1"/>
  <c r="BP52" i="4" s="1"/>
  <c r="BN53" i="4"/>
  <c r="BM53" i="4" s="1"/>
  <c r="BO53" i="4" s="1"/>
  <c r="BP53" i="4" s="1"/>
  <c r="BN54" i="4"/>
  <c r="BM54" i="4" s="1"/>
  <c r="BO54" i="4" s="1"/>
  <c r="BP54" i="4" s="1"/>
  <c r="BN55" i="4"/>
  <c r="BM55" i="4" s="1"/>
  <c r="BO55" i="4" s="1"/>
  <c r="BP55" i="4" s="1"/>
  <c r="BN56" i="4"/>
  <c r="BM56" i="4" s="1"/>
  <c r="BO56" i="4" s="1"/>
  <c r="BP56" i="4" s="1"/>
  <c r="BN57" i="4"/>
  <c r="BM57" i="4" s="1"/>
  <c r="BO57" i="4" s="1"/>
  <c r="BP57" i="4" s="1"/>
  <c r="BM65" i="4"/>
  <c r="BN65" i="4"/>
  <c r="BM66" i="4"/>
  <c r="BN66" i="4"/>
  <c r="BM67" i="4"/>
  <c r="BN67" i="4"/>
  <c r="BM70" i="4"/>
  <c r="BN70" i="4" s="1"/>
  <c r="CC22" i="4"/>
  <c r="CD22" i="4" s="1"/>
  <c r="CE22" i="4"/>
  <c r="CF22" i="4" s="1"/>
  <c r="CG22" i="4" s="1"/>
  <c r="DA35" i="4" l="1"/>
  <c r="DA51" i="4"/>
  <c r="DA37" i="4"/>
  <c r="DB37" i="4" s="1"/>
  <c r="DC37" i="4" s="1"/>
  <c r="DD37" i="4" s="1"/>
  <c r="DA53" i="4"/>
  <c r="DB53" i="4" s="1"/>
  <c r="DC53" i="4" s="1"/>
  <c r="DA29" i="4"/>
  <c r="DB29" i="4" s="1"/>
  <c r="DC29" i="4" s="1"/>
  <c r="DD29" i="4" s="1"/>
  <c r="DA57" i="4"/>
  <c r="DA43" i="4"/>
  <c r="DB43" i="4" s="1"/>
  <c r="DC43" i="4" s="1"/>
  <c r="DD43" i="4" s="1"/>
  <c r="DA27" i="4"/>
  <c r="DB27" i="4" s="1"/>
  <c r="DC27" i="4" s="1"/>
  <c r="DD27" i="4" s="1"/>
  <c r="DA45" i="4"/>
  <c r="DB45" i="4" s="1"/>
  <c r="DC45" i="4" s="1"/>
  <c r="DD45" i="4" s="1"/>
  <c r="DA23" i="4"/>
  <c r="DB23" i="4" s="1"/>
  <c r="DC23" i="4" s="1"/>
  <c r="DD23" i="4" s="1"/>
  <c r="DB57" i="4"/>
  <c r="DC57" i="4" s="1"/>
  <c r="DD57" i="4" s="1"/>
  <c r="DA56" i="4"/>
  <c r="DB56" i="4" s="1"/>
  <c r="DC56" i="4" s="1"/>
  <c r="DD56" i="4" s="1"/>
  <c r="DA55" i="4"/>
  <c r="DB55" i="4" s="1"/>
  <c r="DC55" i="4" s="1"/>
  <c r="DD55" i="4" s="1"/>
  <c r="DA52" i="4"/>
  <c r="DB52" i="4" s="1"/>
  <c r="DC52" i="4" s="1"/>
  <c r="DD52" i="4" s="1"/>
  <c r="DB51" i="4"/>
  <c r="DC51" i="4" s="1"/>
  <c r="DD51" i="4" s="1"/>
  <c r="DA50" i="4"/>
  <c r="DB50" i="4" s="1"/>
  <c r="DC50" i="4" s="1"/>
  <c r="DD50" i="4" s="1"/>
  <c r="DA49" i="4"/>
  <c r="DB49" i="4" s="1"/>
  <c r="DC49" i="4" s="1"/>
  <c r="DD49" i="4" s="1"/>
  <c r="DA48" i="4"/>
  <c r="DB48" i="4" s="1"/>
  <c r="DC48" i="4" s="1"/>
  <c r="DD48" i="4" s="1"/>
  <c r="DA47" i="4"/>
  <c r="DB47" i="4" s="1"/>
  <c r="DC47" i="4" s="1"/>
  <c r="DD47" i="4" s="1"/>
  <c r="DA42" i="4"/>
  <c r="DA41" i="4"/>
  <c r="DA40" i="4"/>
  <c r="DB40" i="4" s="1"/>
  <c r="DC40" i="4" s="1"/>
  <c r="DD40" i="4" s="1"/>
  <c r="DA39" i="4"/>
  <c r="DB39" i="4" s="1"/>
  <c r="DC39" i="4" s="1"/>
  <c r="DD39" i="4" s="1"/>
  <c r="DA32" i="4"/>
  <c r="DB32" i="4" s="1"/>
  <c r="DC32" i="4" s="1"/>
  <c r="DD32" i="4" s="1"/>
  <c r="DA31" i="4"/>
  <c r="DB31" i="4" s="1"/>
  <c r="DC31" i="4" s="1"/>
  <c r="DD31" i="4" s="1"/>
  <c r="DA28" i="4"/>
  <c r="DB28" i="4" s="1"/>
  <c r="DC28" i="4" s="1"/>
  <c r="DD28" i="4" s="1"/>
  <c r="DA24" i="4"/>
  <c r="DB24" i="4" s="1"/>
  <c r="DC24" i="4" s="1"/>
  <c r="DD24" i="4" s="1"/>
  <c r="DB35" i="4"/>
  <c r="DC35" i="4" s="1"/>
  <c r="DD35" i="4" s="1"/>
  <c r="DA44" i="4"/>
  <c r="DB44" i="4" s="1"/>
  <c r="DC44" i="4" s="1"/>
  <c r="DD44" i="4" s="1"/>
  <c r="DA34" i="4"/>
  <c r="DB34" i="4" s="1"/>
  <c r="DC34" i="4" s="1"/>
  <c r="DD34" i="4" s="1"/>
  <c r="DA33" i="4"/>
  <c r="DB33" i="4" s="1"/>
  <c r="DC33" i="4" s="1"/>
  <c r="DD33" i="4" s="1"/>
  <c r="DB42" i="4"/>
  <c r="DC42" i="4" s="1"/>
  <c r="DD42" i="4" s="1"/>
  <c r="DB41" i="4"/>
  <c r="DC41" i="4" s="1"/>
  <c r="DD41" i="4" s="1"/>
  <c r="DA36" i="4"/>
  <c r="DB36" i="4" s="1"/>
  <c r="DC36" i="4" s="1"/>
  <c r="DD36" i="4" s="1"/>
  <c r="DA26" i="4"/>
  <c r="DB26" i="4" s="1"/>
  <c r="DC26" i="4" s="1"/>
  <c r="DD26" i="4" s="1"/>
  <c r="DA25" i="4"/>
  <c r="DB25" i="4" s="1"/>
  <c r="DC25" i="4" s="1"/>
  <c r="DD25" i="4" s="1"/>
  <c r="DA54" i="4"/>
  <c r="DB54" i="4" s="1"/>
  <c r="DC54" i="4" s="1"/>
  <c r="DD54" i="4" s="1"/>
  <c r="DA46" i="4"/>
  <c r="DB46" i="4" s="1"/>
  <c r="DC46" i="4" s="1"/>
  <c r="DD46" i="4" s="1"/>
  <c r="DA38" i="4"/>
  <c r="DB38" i="4" s="1"/>
  <c r="DC38" i="4" s="1"/>
  <c r="DD38" i="4" s="1"/>
  <c r="DA30" i="4"/>
  <c r="DB30" i="4" s="1"/>
  <c r="DC30" i="4" s="1"/>
  <c r="DD30" i="4" s="1"/>
  <c r="CJ50" i="4"/>
  <c r="CK50" i="4" s="1"/>
  <c r="CL50" i="4" s="1"/>
  <c r="CM50" i="4" s="1"/>
  <c r="CJ47" i="4"/>
  <c r="CK47" i="4" s="1"/>
  <c r="CL47" i="4" s="1"/>
  <c r="CM47" i="4" s="1"/>
  <c r="CJ26" i="4"/>
  <c r="CK26" i="4" s="1"/>
  <c r="CL26" i="4" s="1"/>
  <c r="CM26" i="4" s="1"/>
  <c r="CJ29" i="4"/>
  <c r="CK29" i="4" s="1"/>
  <c r="CL29" i="4" s="1"/>
  <c r="CM29" i="4" s="1"/>
  <c r="CJ46" i="4"/>
  <c r="CK46" i="4" s="1"/>
  <c r="CL46" i="4" s="1"/>
  <c r="CM46" i="4" s="1"/>
  <c r="CJ38" i="4"/>
  <c r="CK38" i="4" s="1"/>
  <c r="CL38" i="4" s="1"/>
  <c r="CM38" i="4" s="1"/>
  <c r="DK58" i="4"/>
  <c r="BD58" i="4" s="1"/>
  <c r="CJ51" i="4"/>
  <c r="CK51" i="4" s="1"/>
  <c r="CL51" i="4" s="1"/>
  <c r="CM51" i="4" s="1"/>
  <c r="CJ41" i="4"/>
  <c r="CK41" i="4" s="1"/>
  <c r="CL41" i="4" s="1"/>
  <c r="CM41" i="4" s="1"/>
  <c r="CJ30" i="4"/>
  <c r="CK30" i="4" s="1"/>
  <c r="CL30" i="4" s="1"/>
  <c r="CM30" i="4" s="1"/>
  <c r="CJ49" i="4"/>
  <c r="CK49" i="4" s="1"/>
  <c r="CL49" i="4" s="1"/>
  <c r="CM49" i="4" s="1"/>
  <c r="CJ39" i="4"/>
  <c r="CK39" i="4" s="1"/>
  <c r="CL39" i="4" s="1"/>
  <c r="CM39" i="4" s="1"/>
  <c r="CJ57" i="4"/>
  <c r="CK57" i="4" s="1"/>
  <c r="CL57" i="4" s="1"/>
  <c r="CM57" i="4" s="1"/>
  <c r="CJ53" i="4"/>
  <c r="CK53" i="4" s="1"/>
  <c r="CL53" i="4" s="1"/>
  <c r="CM53" i="4" s="1"/>
  <c r="CJ40" i="4"/>
  <c r="CK40" i="4" s="1"/>
  <c r="CL40" i="4" s="1"/>
  <c r="CM40" i="4" s="1"/>
  <c r="CJ28" i="4"/>
  <c r="CK28" i="4" s="1"/>
  <c r="CL28" i="4" s="1"/>
  <c r="CM28" i="4" s="1"/>
  <c r="CJ36" i="4"/>
  <c r="CK36" i="4" s="1"/>
  <c r="CL36" i="4" s="1"/>
  <c r="CM36" i="4" s="1"/>
  <c r="CJ45" i="4"/>
  <c r="CK45" i="4" s="1"/>
  <c r="CL45" i="4" s="1"/>
  <c r="CM45" i="4" s="1"/>
  <c r="CJ43" i="4"/>
  <c r="CK43" i="4" s="1"/>
  <c r="CL43" i="4" s="1"/>
  <c r="CM43" i="4" s="1"/>
  <c r="CJ55" i="4"/>
  <c r="CK55" i="4" s="1"/>
  <c r="CL55" i="4" s="1"/>
  <c r="CM55" i="4" s="1"/>
  <c r="CJ54" i="4"/>
  <c r="CK54" i="4" s="1"/>
  <c r="CL54" i="4" s="1"/>
  <c r="CM54" i="4" s="1"/>
  <c r="CJ34" i="4"/>
  <c r="CK34" i="4" s="1"/>
  <c r="CL34" i="4" s="1"/>
  <c r="CM34" i="4" s="1"/>
  <c r="DD53" i="4"/>
  <c r="CJ32" i="4"/>
  <c r="CK32" i="4" s="1"/>
  <c r="CL32" i="4" s="1"/>
  <c r="CM32" i="4" s="1"/>
  <c r="CJ27" i="4"/>
  <c r="CK27" i="4" s="1"/>
  <c r="CL27" i="4" s="1"/>
  <c r="CM27" i="4" s="1"/>
  <c r="CJ24" i="4"/>
  <c r="CK24" i="4" s="1"/>
  <c r="CL24" i="4" s="1"/>
  <c r="CM24" i="4" s="1"/>
  <c r="CJ56" i="4"/>
  <c r="CK56" i="4" s="1"/>
  <c r="CL56" i="4" s="1"/>
  <c r="CM56" i="4" s="1"/>
  <c r="CJ52" i="4"/>
  <c r="CK52" i="4" s="1"/>
  <c r="CL52" i="4" s="1"/>
  <c r="CM52" i="4" s="1"/>
  <c r="CJ48" i="4"/>
  <c r="CK48" i="4" s="1"/>
  <c r="CL48" i="4" s="1"/>
  <c r="CM48" i="4" s="1"/>
  <c r="CJ37" i="4"/>
  <c r="CK37" i="4" s="1"/>
  <c r="CL37" i="4" s="1"/>
  <c r="CM37" i="4" s="1"/>
  <c r="CJ33" i="4"/>
  <c r="CK33" i="4" s="1"/>
  <c r="CL33" i="4" s="1"/>
  <c r="CM33" i="4" s="1"/>
  <c r="CJ44" i="4"/>
  <c r="CK44" i="4" s="1"/>
  <c r="CL44" i="4" s="1"/>
  <c r="CM44" i="4" s="1"/>
  <c r="CJ25" i="4"/>
  <c r="CK25" i="4" s="1"/>
  <c r="CL25" i="4" s="1"/>
  <c r="CM25" i="4" s="1"/>
  <c r="CJ31" i="4"/>
  <c r="CK31" i="4" s="1"/>
  <c r="CL31" i="4" s="1"/>
  <c r="CM31" i="4" s="1"/>
  <c r="CJ42" i="4"/>
  <c r="CK42" i="4" s="1"/>
  <c r="CL42" i="4" s="1"/>
  <c r="CM42" i="4" s="1"/>
  <c r="CJ35" i="4"/>
  <c r="CK35" i="4" s="1"/>
  <c r="CL35" i="4" s="1"/>
  <c r="CM35" i="4" s="1"/>
  <c r="CJ23" i="4"/>
  <c r="CK23" i="4" s="1"/>
  <c r="CL23" i="4" s="1"/>
  <c r="CM23" i="4" s="1"/>
  <c r="P67" i="4"/>
  <c r="P65" i="4"/>
  <c r="P66" i="4"/>
  <c r="BX57" i="4"/>
  <c r="BW57" i="4" s="1"/>
  <c r="BY57" i="4" s="1"/>
  <c r="BZ57" i="4" s="1"/>
  <c r="CA57" i="4" s="1"/>
  <c r="BS57" i="4"/>
  <c r="BR57" i="4" s="1"/>
  <c r="BT57" i="4" s="1"/>
  <c r="BU57" i="4" s="1"/>
  <c r="BV57" i="4" s="1"/>
  <c r="BQ57" i="4"/>
  <c r="BX56" i="4"/>
  <c r="BW56" i="4" s="1"/>
  <c r="BY56" i="4" s="1"/>
  <c r="BZ56" i="4" s="1"/>
  <c r="CA56" i="4" s="1"/>
  <c r="BS56" i="4"/>
  <c r="BR56" i="4" s="1"/>
  <c r="BT56" i="4" s="1"/>
  <c r="BU56" i="4" s="1"/>
  <c r="BV56" i="4" s="1"/>
  <c r="BQ56" i="4"/>
  <c r="BX55" i="4"/>
  <c r="BW55" i="4" s="1"/>
  <c r="BY55" i="4" s="1"/>
  <c r="BZ55" i="4" s="1"/>
  <c r="CA55" i="4" s="1"/>
  <c r="BS55" i="4"/>
  <c r="BR55" i="4" s="1"/>
  <c r="BT55" i="4" s="1"/>
  <c r="BU55" i="4" s="1"/>
  <c r="BV55" i="4" s="1"/>
  <c r="BQ55" i="4"/>
  <c r="BX54" i="4"/>
  <c r="BW54" i="4" s="1"/>
  <c r="BY54" i="4" s="1"/>
  <c r="BZ54" i="4" s="1"/>
  <c r="CA54" i="4" s="1"/>
  <c r="BS54" i="4"/>
  <c r="BR54" i="4" s="1"/>
  <c r="BT54" i="4" s="1"/>
  <c r="BU54" i="4" s="1"/>
  <c r="BV54" i="4" s="1"/>
  <c r="BQ54" i="4"/>
  <c r="BX53" i="4"/>
  <c r="BW53" i="4" s="1"/>
  <c r="BY53" i="4" s="1"/>
  <c r="BZ53" i="4" s="1"/>
  <c r="CA53" i="4" s="1"/>
  <c r="BS53" i="4"/>
  <c r="BR53" i="4" s="1"/>
  <c r="BT53" i="4" s="1"/>
  <c r="BU53" i="4" s="1"/>
  <c r="BV53" i="4" s="1"/>
  <c r="BQ53" i="4"/>
  <c r="BX52" i="4"/>
  <c r="BW52" i="4" s="1"/>
  <c r="BY52" i="4" s="1"/>
  <c r="BZ52" i="4" s="1"/>
  <c r="CA52" i="4" s="1"/>
  <c r="BS52" i="4"/>
  <c r="BR52" i="4" s="1"/>
  <c r="BT52" i="4" s="1"/>
  <c r="BU52" i="4" s="1"/>
  <c r="BV52" i="4" s="1"/>
  <c r="BQ52" i="4"/>
  <c r="BX51" i="4"/>
  <c r="BW51" i="4" s="1"/>
  <c r="BY51" i="4" s="1"/>
  <c r="BZ51" i="4" s="1"/>
  <c r="CA51" i="4" s="1"/>
  <c r="BS51" i="4"/>
  <c r="BR51" i="4" s="1"/>
  <c r="BT51" i="4" s="1"/>
  <c r="BU51" i="4" s="1"/>
  <c r="BV51" i="4" s="1"/>
  <c r="BQ51" i="4"/>
  <c r="BX50" i="4"/>
  <c r="BW50" i="4" s="1"/>
  <c r="BY50" i="4" s="1"/>
  <c r="BZ50" i="4" s="1"/>
  <c r="CA50" i="4" s="1"/>
  <c r="BS50" i="4"/>
  <c r="BR50" i="4" s="1"/>
  <c r="BT50" i="4" s="1"/>
  <c r="BU50" i="4" s="1"/>
  <c r="BV50" i="4" s="1"/>
  <c r="BQ50" i="4"/>
  <c r="BX49" i="4"/>
  <c r="BW49" i="4" s="1"/>
  <c r="BY49" i="4" s="1"/>
  <c r="BZ49" i="4" s="1"/>
  <c r="CA49" i="4" s="1"/>
  <c r="BS49" i="4"/>
  <c r="BR49" i="4" s="1"/>
  <c r="BT49" i="4" s="1"/>
  <c r="BU49" i="4" s="1"/>
  <c r="BV49" i="4" s="1"/>
  <c r="BQ49" i="4"/>
  <c r="BX48" i="4"/>
  <c r="BW48" i="4" s="1"/>
  <c r="BY48" i="4" s="1"/>
  <c r="BZ48" i="4" s="1"/>
  <c r="CA48" i="4" s="1"/>
  <c r="BS48" i="4"/>
  <c r="BR48" i="4" s="1"/>
  <c r="BT48" i="4" s="1"/>
  <c r="BU48" i="4" s="1"/>
  <c r="BV48" i="4" s="1"/>
  <c r="BQ48" i="4"/>
  <c r="BX47" i="4"/>
  <c r="BW47" i="4" s="1"/>
  <c r="BY47" i="4" s="1"/>
  <c r="BZ47" i="4" s="1"/>
  <c r="CA47" i="4" s="1"/>
  <c r="BS47" i="4"/>
  <c r="BR47" i="4" s="1"/>
  <c r="BT47" i="4" s="1"/>
  <c r="BU47" i="4" s="1"/>
  <c r="BV47" i="4" s="1"/>
  <c r="BQ47" i="4"/>
  <c r="BX46" i="4"/>
  <c r="BW46" i="4" s="1"/>
  <c r="BY46" i="4" s="1"/>
  <c r="BZ46" i="4" s="1"/>
  <c r="CA46" i="4" s="1"/>
  <c r="BS46" i="4"/>
  <c r="BR46" i="4" s="1"/>
  <c r="BT46" i="4" s="1"/>
  <c r="BU46" i="4" s="1"/>
  <c r="BV46" i="4" s="1"/>
  <c r="BQ46" i="4"/>
  <c r="BX45" i="4"/>
  <c r="BW45" i="4" s="1"/>
  <c r="BY45" i="4" s="1"/>
  <c r="BZ45" i="4" s="1"/>
  <c r="CA45" i="4" s="1"/>
  <c r="BS45" i="4"/>
  <c r="BR45" i="4" s="1"/>
  <c r="BT45" i="4" s="1"/>
  <c r="BU45" i="4" s="1"/>
  <c r="BV45" i="4" s="1"/>
  <c r="BQ45" i="4"/>
  <c r="BX44" i="4"/>
  <c r="BW44" i="4" s="1"/>
  <c r="BY44" i="4" s="1"/>
  <c r="BZ44" i="4" s="1"/>
  <c r="CA44" i="4" s="1"/>
  <c r="BS44" i="4"/>
  <c r="BR44" i="4" s="1"/>
  <c r="BT44" i="4" s="1"/>
  <c r="BU44" i="4" s="1"/>
  <c r="BV44" i="4" s="1"/>
  <c r="BQ44" i="4"/>
  <c r="BX43" i="4"/>
  <c r="BW43" i="4" s="1"/>
  <c r="BY43" i="4" s="1"/>
  <c r="BZ43" i="4" s="1"/>
  <c r="CA43" i="4" s="1"/>
  <c r="BS43" i="4"/>
  <c r="BR43" i="4" s="1"/>
  <c r="BT43" i="4" s="1"/>
  <c r="BU43" i="4" s="1"/>
  <c r="BV43" i="4" s="1"/>
  <c r="BQ43" i="4"/>
  <c r="BX42" i="4"/>
  <c r="BW42" i="4" s="1"/>
  <c r="BY42" i="4" s="1"/>
  <c r="BZ42" i="4" s="1"/>
  <c r="CA42" i="4" s="1"/>
  <c r="BS42" i="4"/>
  <c r="BR42" i="4" s="1"/>
  <c r="BT42" i="4" s="1"/>
  <c r="BU42" i="4" s="1"/>
  <c r="BV42" i="4" s="1"/>
  <c r="BQ42" i="4"/>
  <c r="BX41" i="4"/>
  <c r="BW41" i="4" s="1"/>
  <c r="BY41" i="4" s="1"/>
  <c r="BZ41" i="4" s="1"/>
  <c r="CA41" i="4" s="1"/>
  <c r="BS41" i="4"/>
  <c r="BR41" i="4" s="1"/>
  <c r="BT41" i="4" s="1"/>
  <c r="BU41" i="4" s="1"/>
  <c r="BV41" i="4" s="1"/>
  <c r="BQ41" i="4"/>
  <c r="BX40" i="4"/>
  <c r="BW40" i="4" s="1"/>
  <c r="BY40" i="4" s="1"/>
  <c r="BZ40" i="4" s="1"/>
  <c r="CA40" i="4" s="1"/>
  <c r="BS40" i="4"/>
  <c r="BR40" i="4" s="1"/>
  <c r="BT40" i="4" s="1"/>
  <c r="BU40" i="4" s="1"/>
  <c r="BV40" i="4" s="1"/>
  <c r="BQ40" i="4"/>
  <c r="BX39" i="4"/>
  <c r="BW39" i="4" s="1"/>
  <c r="BY39" i="4" s="1"/>
  <c r="BZ39" i="4" s="1"/>
  <c r="CA39" i="4" s="1"/>
  <c r="BS39" i="4"/>
  <c r="BR39" i="4" s="1"/>
  <c r="BT39" i="4" s="1"/>
  <c r="BU39" i="4" s="1"/>
  <c r="BV39" i="4" s="1"/>
  <c r="BQ39" i="4"/>
  <c r="BX38" i="4"/>
  <c r="BW38" i="4" s="1"/>
  <c r="BY38" i="4" s="1"/>
  <c r="BZ38" i="4" s="1"/>
  <c r="CA38" i="4" s="1"/>
  <c r="BS38" i="4"/>
  <c r="BR38" i="4" s="1"/>
  <c r="BT38" i="4" s="1"/>
  <c r="BU38" i="4" s="1"/>
  <c r="BV38" i="4" s="1"/>
  <c r="BQ38" i="4"/>
  <c r="BX37" i="4"/>
  <c r="BW37" i="4" s="1"/>
  <c r="BY37" i="4" s="1"/>
  <c r="BZ37" i="4" s="1"/>
  <c r="CA37" i="4" s="1"/>
  <c r="BS37" i="4"/>
  <c r="BR37" i="4" s="1"/>
  <c r="BT37" i="4" s="1"/>
  <c r="BU37" i="4" s="1"/>
  <c r="BV37" i="4" s="1"/>
  <c r="BQ37" i="4"/>
  <c r="BX36" i="4"/>
  <c r="BW36" i="4" s="1"/>
  <c r="BY36" i="4" s="1"/>
  <c r="BZ36" i="4" s="1"/>
  <c r="CA36" i="4" s="1"/>
  <c r="BS36" i="4"/>
  <c r="BR36" i="4" s="1"/>
  <c r="BT36" i="4" s="1"/>
  <c r="BU36" i="4" s="1"/>
  <c r="BV36" i="4" s="1"/>
  <c r="BQ36" i="4"/>
  <c r="BX35" i="4"/>
  <c r="BW35" i="4" s="1"/>
  <c r="BY35" i="4" s="1"/>
  <c r="BZ35" i="4" s="1"/>
  <c r="CA35" i="4" s="1"/>
  <c r="BS35" i="4"/>
  <c r="BR35" i="4" s="1"/>
  <c r="BT35" i="4" s="1"/>
  <c r="BU35" i="4" s="1"/>
  <c r="BV35" i="4" s="1"/>
  <c r="BQ35" i="4"/>
  <c r="BX34" i="4"/>
  <c r="BW34" i="4" s="1"/>
  <c r="BY34" i="4" s="1"/>
  <c r="BZ34" i="4" s="1"/>
  <c r="CA34" i="4" s="1"/>
  <c r="BS34" i="4"/>
  <c r="BR34" i="4" s="1"/>
  <c r="BT34" i="4" s="1"/>
  <c r="BU34" i="4" s="1"/>
  <c r="BV34" i="4" s="1"/>
  <c r="BQ34" i="4"/>
  <c r="BX33" i="4"/>
  <c r="BW33" i="4" s="1"/>
  <c r="BY33" i="4" s="1"/>
  <c r="BZ33" i="4" s="1"/>
  <c r="CA33" i="4" s="1"/>
  <c r="BS33" i="4"/>
  <c r="BR33" i="4" s="1"/>
  <c r="BT33" i="4" s="1"/>
  <c r="BU33" i="4" s="1"/>
  <c r="BV33" i="4" s="1"/>
  <c r="BQ33" i="4"/>
  <c r="BX32" i="4"/>
  <c r="BW32" i="4" s="1"/>
  <c r="BY32" i="4" s="1"/>
  <c r="BZ32" i="4" s="1"/>
  <c r="CA32" i="4" s="1"/>
  <c r="BS32" i="4"/>
  <c r="BR32" i="4" s="1"/>
  <c r="BT32" i="4" s="1"/>
  <c r="BU32" i="4" s="1"/>
  <c r="BV32" i="4" s="1"/>
  <c r="BQ32" i="4"/>
  <c r="BX31" i="4"/>
  <c r="BW31" i="4" s="1"/>
  <c r="BY31" i="4" s="1"/>
  <c r="BZ31" i="4" s="1"/>
  <c r="CA31" i="4" s="1"/>
  <c r="BS31" i="4"/>
  <c r="BR31" i="4" s="1"/>
  <c r="BT31" i="4" s="1"/>
  <c r="BU31" i="4" s="1"/>
  <c r="BV31" i="4" s="1"/>
  <c r="BQ31" i="4"/>
  <c r="BX30" i="4"/>
  <c r="BW30" i="4" s="1"/>
  <c r="BY30" i="4" s="1"/>
  <c r="BZ30" i="4" s="1"/>
  <c r="CA30" i="4" s="1"/>
  <c r="BS30" i="4"/>
  <c r="BR30" i="4" s="1"/>
  <c r="BT30" i="4" s="1"/>
  <c r="BU30" i="4" s="1"/>
  <c r="BV30" i="4" s="1"/>
  <c r="BQ30" i="4"/>
  <c r="BX29" i="4"/>
  <c r="BW29" i="4" s="1"/>
  <c r="BY29" i="4" s="1"/>
  <c r="BZ29" i="4" s="1"/>
  <c r="CA29" i="4" s="1"/>
  <c r="BS29" i="4"/>
  <c r="BR29" i="4" s="1"/>
  <c r="BT29" i="4" s="1"/>
  <c r="BU29" i="4" s="1"/>
  <c r="BV29" i="4" s="1"/>
  <c r="BQ29" i="4"/>
  <c r="BX28" i="4"/>
  <c r="BW28" i="4" s="1"/>
  <c r="BY28" i="4" s="1"/>
  <c r="BZ28" i="4" s="1"/>
  <c r="CA28" i="4" s="1"/>
  <c r="BS28" i="4"/>
  <c r="BR28" i="4" s="1"/>
  <c r="BT28" i="4" s="1"/>
  <c r="BU28" i="4" s="1"/>
  <c r="BV28" i="4" s="1"/>
  <c r="BQ28" i="4"/>
  <c r="BX27" i="4"/>
  <c r="BW27" i="4" s="1"/>
  <c r="BY27" i="4" s="1"/>
  <c r="BZ27" i="4" s="1"/>
  <c r="CA27" i="4" s="1"/>
  <c r="BS27" i="4"/>
  <c r="BR27" i="4" s="1"/>
  <c r="BT27" i="4" s="1"/>
  <c r="BU27" i="4" s="1"/>
  <c r="BV27" i="4" s="1"/>
  <c r="BQ27" i="4"/>
  <c r="BX26" i="4"/>
  <c r="BW26" i="4" s="1"/>
  <c r="BY26" i="4" s="1"/>
  <c r="BZ26" i="4" s="1"/>
  <c r="CA26" i="4" s="1"/>
  <c r="BS26" i="4"/>
  <c r="BR26" i="4" s="1"/>
  <c r="BT26" i="4" s="1"/>
  <c r="BU26" i="4" s="1"/>
  <c r="BV26" i="4" s="1"/>
  <c r="BQ26" i="4"/>
  <c r="BX25" i="4"/>
  <c r="BW25" i="4" s="1"/>
  <c r="BY25" i="4" s="1"/>
  <c r="BZ25" i="4" s="1"/>
  <c r="CA25" i="4" s="1"/>
  <c r="BS25" i="4"/>
  <c r="BR25" i="4" s="1"/>
  <c r="BT25" i="4" s="1"/>
  <c r="BU25" i="4" s="1"/>
  <c r="BV25" i="4" s="1"/>
  <c r="BQ25" i="4"/>
  <c r="BX24" i="4"/>
  <c r="BW24" i="4" s="1"/>
  <c r="BY24" i="4" s="1"/>
  <c r="BZ24" i="4" s="1"/>
  <c r="CA24" i="4" s="1"/>
  <c r="BS24" i="4"/>
  <c r="BR24" i="4" s="1"/>
  <c r="BT24" i="4" s="1"/>
  <c r="BU24" i="4" s="1"/>
  <c r="BV24" i="4" s="1"/>
  <c r="BQ24" i="4"/>
  <c r="BX23" i="4"/>
  <c r="BW23" i="4" s="1"/>
  <c r="BY23" i="4" s="1"/>
  <c r="BZ23" i="4" s="1"/>
  <c r="CA23" i="4" s="1"/>
  <c r="BS23" i="4"/>
  <c r="BR23" i="4" s="1"/>
  <c r="BT23" i="4" s="1"/>
  <c r="BU23" i="4" s="1"/>
  <c r="BV23" i="4" s="1"/>
  <c r="BQ23" i="4"/>
  <c r="CI22" i="4"/>
  <c r="CH22" i="4" s="1"/>
  <c r="CO22" i="4"/>
  <c r="CN22" i="4" s="1"/>
  <c r="CP22" i="4" s="1"/>
  <c r="CQ22" i="4" s="1"/>
  <c r="DF22" i="4"/>
  <c r="DG22" i="4" s="1"/>
  <c r="DH22" i="4" s="1"/>
  <c r="BS22" i="4"/>
  <c r="BR22" i="4" s="1"/>
  <c r="BT22" i="4" s="1"/>
  <c r="BX22" i="4"/>
  <c r="BW22" i="4" s="1"/>
  <c r="W70" i="4"/>
  <c r="W71" i="4"/>
  <c r="DE30" i="4" l="1"/>
  <c r="BI30" i="4" s="1"/>
  <c r="DE45" i="4"/>
  <c r="BI45" i="4" s="1"/>
  <c r="DE41" i="4"/>
  <c r="BI41" i="4" s="1"/>
  <c r="DE42" i="4"/>
  <c r="BI42" i="4" s="1"/>
  <c r="DE39" i="4"/>
  <c r="BI39" i="4" s="1"/>
  <c r="DE56" i="4"/>
  <c r="BI56" i="4" s="1"/>
  <c r="DE34" i="4"/>
  <c r="BI34" i="4" s="1"/>
  <c r="DE40" i="4"/>
  <c r="BI40" i="4" s="1"/>
  <c r="DE50" i="4"/>
  <c r="BI50" i="4" s="1"/>
  <c r="DE31" i="4"/>
  <c r="BI31" i="4" s="1"/>
  <c r="DE57" i="4"/>
  <c r="BI57" i="4" s="1"/>
  <c r="DE49" i="4"/>
  <c r="BI49" i="4" s="1"/>
  <c r="DE29" i="4"/>
  <c r="BI29" i="4" s="1"/>
  <c r="DE55" i="4"/>
  <c r="BI55" i="4" s="1"/>
  <c r="DE32" i="4"/>
  <c r="BI32" i="4" s="1"/>
  <c r="DE44" i="4"/>
  <c r="BI44" i="4" s="1"/>
  <c r="DE46" i="4"/>
  <c r="BI46" i="4" s="1"/>
  <c r="DE23" i="4"/>
  <c r="BI23" i="4" s="1"/>
  <c r="DE33" i="4"/>
  <c r="BI33" i="4" s="1"/>
  <c r="DE54" i="4"/>
  <c r="BI54" i="4" s="1"/>
  <c r="DE35" i="4"/>
  <c r="BI35" i="4" s="1"/>
  <c r="DE25" i="4"/>
  <c r="BI25" i="4" s="1"/>
  <c r="DE47" i="4"/>
  <c r="BI47" i="4" s="1"/>
  <c r="DE37" i="4"/>
  <c r="BI37" i="4" s="1"/>
  <c r="DE38" i="4"/>
  <c r="BI38" i="4" s="1"/>
  <c r="DE52" i="4"/>
  <c r="BI52" i="4" s="1"/>
  <c r="DE24" i="4"/>
  <c r="BI24" i="4" s="1"/>
  <c r="DE28" i="4"/>
  <c r="BI28" i="4" s="1"/>
  <c r="DE48" i="4"/>
  <c r="BI48" i="4" s="1"/>
  <c r="DE51" i="4"/>
  <c r="BI51" i="4" s="1"/>
  <c r="DE36" i="4"/>
  <c r="BI36" i="4" s="1"/>
  <c r="DE43" i="4"/>
  <c r="BI43" i="4" s="1"/>
  <c r="DE53" i="4"/>
  <c r="BI53" i="4" s="1"/>
  <c r="DE26" i="4"/>
  <c r="BI26" i="4" s="1"/>
  <c r="DE27" i="4"/>
  <c r="BI27" i="4" s="1"/>
  <c r="DH58" i="4"/>
  <c r="AI58" i="4" s="1"/>
  <c r="DH60" i="4"/>
  <c r="U15" i="4" s="1"/>
  <c r="DH59" i="4"/>
  <c r="U14" i="4" s="1"/>
  <c r="CB32" i="4"/>
  <c r="V32" i="4" s="1"/>
  <c r="CB24" i="4"/>
  <c r="V24" i="4" s="1"/>
  <c r="CB56" i="4"/>
  <c r="V56" i="4" s="1"/>
  <c r="CB39" i="4"/>
  <c r="V39" i="4" s="1"/>
  <c r="CB42" i="4"/>
  <c r="V42" i="4" s="1"/>
  <c r="CB57" i="4"/>
  <c r="V57" i="4" s="1"/>
  <c r="CB40" i="4"/>
  <c r="V40" i="4" s="1"/>
  <c r="CB55" i="4"/>
  <c r="V55" i="4" s="1"/>
  <c r="CB54" i="4"/>
  <c r="V54" i="4" s="1"/>
  <c r="CB53" i="4"/>
  <c r="V53" i="4" s="1"/>
  <c r="CB52" i="4"/>
  <c r="V52" i="4" s="1"/>
  <c r="CB51" i="4"/>
  <c r="V51" i="4" s="1"/>
  <c r="CB50" i="4"/>
  <c r="V50" i="4" s="1"/>
  <c r="CB49" i="4"/>
  <c r="V49" i="4" s="1"/>
  <c r="CB48" i="4"/>
  <c r="V48" i="4" s="1"/>
  <c r="CB47" i="4"/>
  <c r="V47" i="4" s="1"/>
  <c r="CB46" i="4"/>
  <c r="V46" i="4" s="1"/>
  <c r="CB45" i="4"/>
  <c r="V45" i="4" s="1"/>
  <c r="CB44" i="4"/>
  <c r="V44" i="4" s="1"/>
  <c r="CB43" i="4"/>
  <c r="V43" i="4" s="1"/>
  <c r="CB41" i="4"/>
  <c r="CB38" i="4"/>
  <c r="V38" i="4" s="1"/>
  <c r="CB37" i="4"/>
  <c r="V37" i="4" s="1"/>
  <c r="CB36" i="4"/>
  <c r="V36" i="4" s="1"/>
  <c r="CB35" i="4"/>
  <c r="V35" i="4" s="1"/>
  <c r="CB34" i="4"/>
  <c r="V34" i="4" s="1"/>
  <c r="CB33" i="4"/>
  <c r="V33" i="4" s="1"/>
  <c r="CB31" i="4"/>
  <c r="V31" i="4" s="1"/>
  <c r="CB30" i="4"/>
  <c r="V30" i="4" s="1"/>
  <c r="CB29" i="4"/>
  <c r="V29" i="4" s="1"/>
  <c r="CB28" i="4"/>
  <c r="V28" i="4" s="1"/>
  <c r="CB27" i="4"/>
  <c r="V27" i="4" s="1"/>
  <c r="CB26" i="4"/>
  <c r="V26" i="4" s="1"/>
  <c r="CB25" i="4"/>
  <c r="V25" i="4" s="1"/>
  <c r="CB23" i="4"/>
  <c r="V23" i="4" s="1"/>
  <c r="AE2" i="4"/>
  <c r="BY22" i="4"/>
  <c r="BZ22" i="4" s="1"/>
  <c r="CA22" i="4" s="1"/>
  <c r="BU22" i="4"/>
  <c r="BV22" i="4" s="1"/>
  <c r="BQ22" i="4"/>
  <c r="CJ22" i="4"/>
  <c r="CK22" i="4" s="1"/>
  <c r="CM61" i="4" l="1"/>
  <c r="CM63" i="4"/>
  <c r="V41" i="4"/>
  <c r="CR22" i="4"/>
  <c r="CS22" i="4" s="1"/>
  <c r="M74" i="4"/>
  <c r="CB22" i="4"/>
  <c r="CB58" i="4" l="1"/>
  <c r="CM62" i="4" s="1"/>
  <c r="CL22" i="4"/>
  <c r="V22" i="4"/>
  <c r="V58" i="4" s="1"/>
  <c r="CM22" i="4" l="1"/>
  <c r="CY22" i="4"/>
  <c r="DA22" i="4" s="1"/>
  <c r="DB22" i="4" s="1"/>
  <c r="DC22" i="4" s="1"/>
  <c r="DD22" i="4" s="1"/>
  <c r="DE22" i="4" l="1"/>
  <c r="DE58" i="4" s="1"/>
  <c r="BI22" i="4" l="1"/>
  <c r="BI58" i="4"/>
  <c r="CM64" i="4"/>
  <c r="CM65" i="4" s="1"/>
  <c r="AE9" i="4" s="1"/>
  <c r="BN8" i="4" l="1"/>
  <c r="U9" i="4"/>
  <c r="U10" i="4" l="1"/>
  <c r="U11" i="4" s="1"/>
  <c r="BI60" i="4" s="1"/>
  <c r="AI60" i="4" l="1"/>
  <c r="V60" i="4"/>
  <c r="BD60" i="4"/>
  <c r="U16" i="4" l="1"/>
  <c r="L60" i="4"/>
  <c r="E76" i="4" s="1"/>
</calcChain>
</file>

<file path=xl/comments1.xml><?xml version="1.0" encoding="utf-8"?>
<comments xmlns="http://schemas.openxmlformats.org/spreadsheetml/2006/main">
  <authors>
    <author>さいたま市</author>
  </authors>
  <commentList>
    <comment ref="AF22" authorId="0">
      <text>
        <r>
          <rPr>
            <b/>
            <sz val="9"/>
            <color indexed="81"/>
            <rFont val="ＭＳ Ｐゴシック"/>
            <family val="3"/>
            <charset val="128"/>
          </rPr>
          <t>さいたま市:</t>
        </r>
        <r>
          <rPr>
            <sz val="9"/>
            <color indexed="81"/>
            <rFont val="ＭＳ Ｐゴシック"/>
            <family val="3"/>
            <charset val="128"/>
          </rPr>
          <t xml:space="preserve">
車椅子、ｽﾄﾚｯﾁｬｰ等の介助用具を用いる場合、階段不可</t>
        </r>
      </text>
    </comment>
    <comment ref="BD22" authorId="0">
      <text>
        <r>
          <rPr>
            <b/>
            <sz val="9"/>
            <color indexed="81"/>
            <rFont val="ＭＳ Ｐゴシック"/>
            <family val="3"/>
            <charset val="128"/>
          </rPr>
          <t>さいたま市:</t>
        </r>
        <r>
          <rPr>
            <sz val="9"/>
            <color indexed="81"/>
            <rFont val="ＭＳ Ｐゴシック"/>
            <family val="3"/>
            <charset val="128"/>
          </rPr>
          <t xml:space="preserve">
介助用具を使用する場合は、プルダウンメニューから選択する。</t>
        </r>
      </text>
    </comment>
  </commentList>
</comments>
</file>

<file path=xl/sharedStrings.xml><?xml version="1.0" encoding="utf-8"?>
<sst xmlns="http://schemas.openxmlformats.org/spreadsheetml/2006/main" count="283" uniqueCount="146">
  <si>
    <t>避難開始時間</t>
    <rPh sb="0" eb="2">
      <t>ヒナン</t>
    </rPh>
    <rPh sb="2" eb="4">
      <t>カイシ</t>
    </rPh>
    <rPh sb="4" eb="6">
      <t>ジカン</t>
    </rPh>
    <phoneticPr fontId="1"/>
  </si>
  <si>
    <t>階段・上り</t>
    <rPh sb="0" eb="2">
      <t>カイダン</t>
    </rPh>
    <rPh sb="3" eb="4">
      <t>ノボ</t>
    </rPh>
    <phoneticPr fontId="1"/>
  </si>
  <si>
    <t>階段・下り</t>
    <rPh sb="0" eb="2">
      <t>カイダン</t>
    </rPh>
    <rPh sb="3" eb="4">
      <t>クダ</t>
    </rPh>
    <phoneticPr fontId="1"/>
  </si>
  <si>
    <t>階段以外</t>
    <rPh sb="0" eb="2">
      <t>カイダン</t>
    </rPh>
    <rPh sb="2" eb="4">
      <t>イガイ</t>
    </rPh>
    <phoneticPr fontId="1"/>
  </si>
  <si>
    <t>手つなぎ、腕組み、背負う等により介助</t>
    <rPh sb="0" eb="1">
      <t>テ</t>
    </rPh>
    <rPh sb="5" eb="7">
      <t>ウデグ</t>
    </rPh>
    <rPh sb="9" eb="11">
      <t>セオ</t>
    </rPh>
    <rPh sb="12" eb="13">
      <t>トウ</t>
    </rPh>
    <rPh sb="16" eb="18">
      <t>カイジョ</t>
    </rPh>
    <phoneticPr fontId="1"/>
  </si>
  <si>
    <t>介護者</t>
    <rPh sb="0" eb="3">
      <t>カイゴシャ</t>
    </rPh>
    <phoneticPr fontId="1"/>
  </si>
  <si>
    <t>介助用具</t>
    <rPh sb="0" eb="2">
      <t>カイジョ</t>
    </rPh>
    <rPh sb="2" eb="4">
      <t>ヨウグ</t>
    </rPh>
    <phoneticPr fontId="1"/>
  </si>
  <si>
    <t>Ｖh：介助者の移動速度＝2v</t>
    <rPh sb="3" eb="5">
      <t>カイジョ</t>
    </rPh>
    <rPh sb="5" eb="6">
      <t>シャ</t>
    </rPh>
    <rPh sb="7" eb="9">
      <t>イドウ</t>
    </rPh>
    <rPh sb="9" eb="11">
      <t>ソクド</t>
    </rPh>
    <phoneticPr fontId="1"/>
  </si>
  <si>
    <t>Vｅ：要保護者の移動速度</t>
    <rPh sb="3" eb="4">
      <t>ヨウ</t>
    </rPh>
    <rPh sb="4" eb="7">
      <t>ホゴシャ</t>
    </rPh>
    <rPh sb="8" eb="10">
      <t>イドウ</t>
    </rPh>
    <rPh sb="10" eb="12">
      <t>ソクド</t>
    </rPh>
    <phoneticPr fontId="1"/>
  </si>
  <si>
    <t>車椅子</t>
    <rPh sb="0" eb="3">
      <t>クルマイス</t>
    </rPh>
    <phoneticPr fontId="1"/>
  </si>
  <si>
    <t>介護者に関する項目</t>
    <rPh sb="0" eb="3">
      <t>カイゴシャ</t>
    </rPh>
    <rPh sb="4" eb="5">
      <t>カン</t>
    </rPh>
    <rPh sb="7" eb="9">
      <t>コウモク</t>
    </rPh>
    <phoneticPr fontId="1"/>
  </si>
  <si>
    <t>Ｔｒ：介助用具を用いる場合に、要保護者の乗り換え等の準備に要する時間</t>
    <rPh sb="3" eb="5">
      <t>カイジョ</t>
    </rPh>
    <rPh sb="5" eb="7">
      <t>ヨウグ</t>
    </rPh>
    <rPh sb="8" eb="9">
      <t>モチ</t>
    </rPh>
    <rPh sb="11" eb="13">
      <t>バアイ</t>
    </rPh>
    <rPh sb="15" eb="16">
      <t>ヨウ</t>
    </rPh>
    <rPh sb="16" eb="19">
      <t>ホゴシャ</t>
    </rPh>
    <rPh sb="20" eb="21">
      <t>ノ</t>
    </rPh>
    <rPh sb="22" eb="23">
      <t>カ</t>
    </rPh>
    <rPh sb="24" eb="25">
      <t>トウ</t>
    </rPh>
    <rPh sb="26" eb="28">
      <t>ジュンビ</t>
    </rPh>
    <rPh sb="29" eb="30">
      <t>ヨウ</t>
    </rPh>
    <rPh sb="32" eb="34">
      <t>ジカン</t>
    </rPh>
    <phoneticPr fontId="1"/>
  </si>
  <si>
    <t>1人</t>
    <rPh sb="1" eb="2">
      <t>ヒト</t>
    </rPh>
    <phoneticPr fontId="1"/>
  </si>
  <si>
    <t>2人</t>
    <rPh sb="1" eb="2">
      <t>ヒト</t>
    </rPh>
    <phoneticPr fontId="1"/>
  </si>
  <si>
    <t>3人</t>
    <rPh sb="1" eb="2">
      <t>ヒト</t>
    </rPh>
    <phoneticPr fontId="1"/>
  </si>
  <si>
    <t>4人</t>
    <rPh sb="1" eb="2">
      <t>ヒト</t>
    </rPh>
    <phoneticPr fontId="1"/>
  </si>
  <si>
    <t>5人</t>
    <rPh sb="1" eb="2">
      <t>ヒト</t>
    </rPh>
    <phoneticPr fontId="1"/>
  </si>
  <si>
    <t>6人</t>
    <rPh sb="1" eb="2">
      <t>ヒト</t>
    </rPh>
    <phoneticPr fontId="1"/>
  </si>
  <si>
    <t>7人</t>
    <rPh sb="1" eb="2">
      <t>ヒト</t>
    </rPh>
    <phoneticPr fontId="1"/>
  </si>
  <si>
    <t>8人</t>
    <rPh sb="1" eb="2">
      <t>ヒト</t>
    </rPh>
    <phoneticPr fontId="1"/>
  </si>
  <si>
    <t>9人</t>
    <rPh sb="1" eb="2">
      <t>ヒト</t>
    </rPh>
    <phoneticPr fontId="1"/>
  </si>
  <si>
    <t>10人</t>
    <rPh sb="2" eb="3">
      <t>ヒト</t>
    </rPh>
    <phoneticPr fontId="1"/>
  </si>
  <si>
    <t>11人</t>
    <rPh sb="2" eb="3">
      <t>ヒト</t>
    </rPh>
    <phoneticPr fontId="1"/>
  </si>
  <si>
    <t>12人</t>
    <rPh sb="2" eb="3">
      <t>ヒト</t>
    </rPh>
    <phoneticPr fontId="1"/>
  </si>
  <si>
    <t>13人</t>
    <rPh sb="2" eb="3">
      <t>ヒト</t>
    </rPh>
    <phoneticPr fontId="1"/>
  </si>
  <si>
    <t>14人</t>
    <rPh sb="2" eb="3">
      <t>ヒト</t>
    </rPh>
    <phoneticPr fontId="1"/>
  </si>
  <si>
    <t>15人</t>
    <rPh sb="2" eb="3">
      <t>ヒト</t>
    </rPh>
    <phoneticPr fontId="1"/>
  </si>
  <si>
    <t>避難所要時間</t>
    <rPh sb="0" eb="2">
      <t>ヒナン</t>
    </rPh>
    <rPh sb="2" eb="4">
      <t>ショヨウ</t>
    </rPh>
    <rPh sb="4" eb="6">
      <t>ジカン</t>
    </rPh>
    <phoneticPr fontId="1"/>
  </si>
  <si>
    <t>寝具・布張り家具の防炎性能の確保</t>
    <rPh sb="0" eb="2">
      <t>シング</t>
    </rPh>
    <rPh sb="3" eb="4">
      <t>ヌノ</t>
    </rPh>
    <rPh sb="4" eb="5">
      <t>ハ</t>
    </rPh>
    <rPh sb="6" eb="8">
      <t>カグ</t>
    </rPh>
    <rPh sb="9" eb="11">
      <t>ボウエン</t>
    </rPh>
    <rPh sb="11" eb="13">
      <t>セイノウ</t>
    </rPh>
    <rPh sb="14" eb="16">
      <t>カクホ</t>
    </rPh>
    <phoneticPr fontId="1"/>
  </si>
  <si>
    <t>１　避難所要時間</t>
    <rPh sb="2" eb="4">
      <t>ヒナン</t>
    </rPh>
    <rPh sb="4" eb="6">
      <t>ショヨウ</t>
    </rPh>
    <rPh sb="6" eb="8">
      <t>ジカン</t>
    </rPh>
    <phoneticPr fontId="1"/>
  </si>
  <si>
    <t>基準時間</t>
    <rPh sb="0" eb="2">
      <t>キジュン</t>
    </rPh>
    <rPh sb="2" eb="4">
      <t>ジカン</t>
    </rPh>
    <phoneticPr fontId="1"/>
  </si>
  <si>
    <t>火災室からの区画の形成</t>
    <rPh sb="0" eb="2">
      <t>カサイ</t>
    </rPh>
    <rPh sb="2" eb="3">
      <t>シツ</t>
    </rPh>
    <rPh sb="6" eb="8">
      <t>クカク</t>
    </rPh>
    <rPh sb="9" eb="11">
      <t>ケイセイ</t>
    </rPh>
    <phoneticPr fontId="1"/>
  </si>
  <si>
    <t>居室面積</t>
    <rPh sb="0" eb="2">
      <t>キョシツ</t>
    </rPh>
    <rPh sb="2" eb="4">
      <t>メンセキ</t>
    </rPh>
    <phoneticPr fontId="1"/>
  </si>
  <si>
    <t>天井高さ</t>
    <rPh sb="0" eb="2">
      <t>テンジョウ</t>
    </rPh>
    <rPh sb="2" eb="3">
      <t>タカ</t>
    </rPh>
    <phoneticPr fontId="1"/>
  </si>
  <si>
    <t>仕上げ</t>
    <rPh sb="0" eb="2">
      <t>シア</t>
    </rPh>
    <phoneticPr fontId="1"/>
  </si>
  <si>
    <t>不燃材料</t>
    <rPh sb="0" eb="2">
      <t>フネン</t>
    </rPh>
    <rPh sb="2" eb="4">
      <t>ザイリョウ</t>
    </rPh>
    <phoneticPr fontId="1"/>
  </si>
  <si>
    <t>準不燃材料</t>
    <rPh sb="0" eb="1">
      <t>ジュン</t>
    </rPh>
    <rPh sb="1" eb="3">
      <t>フネン</t>
    </rPh>
    <rPh sb="3" eb="5">
      <t>ザイリョウ</t>
    </rPh>
    <phoneticPr fontId="1"/>
  </si>
  <si>
    <t>難燃材料</t>
    <rPh sb="0" eb="2">
      <t>ナンネン</t>
    </rPh>
    <rPh sb="2" eb="4">
      <t>ザイリョウ</t>
    </rPh>
    <phoneticPr fontId="1"/>
  </si>
  <si>
    <t>有り</t>
    <rPh sb="0" eb="1">
      <t>ア</t>
    </rPh>
    <phoneticPr fontId="1"/>
  </si>
  <si>
    <t>無し</t>
    <rPh sb="0" eb="1">
      <t>ナ</t>
    </rPh>
    <phoneticPr fontId="1"/>
  </si>
  <si>
    <t>防火区画</t>
    <rPh sb="0" eb="2">
      <t>ボウカ</t>
    </rPh>
    <rPh sb="2" eb="4">
      <t>クカク</t>
    </rPh>
    <phoneticPr fontId="1"/>
  </si>
  <si>
    <t>不燃化区画</t>
    <rPh sb="0" eb="3">
      <t>フネンカ</t>
    </rPh>
    <rPh sb="3" eb="5">
      <t>クカク</t>
    </rPh>
    <phoneticPr fontId="1"/>
  </si>
  <si>
    <t>上記外の区画(襖、障子等の区画は含まない）</t>
    <rPh sb="0" eb="2">
      <t>ジョウキ</t>
    </rPh>
    <rPh sb="2" eb="3">
      <t>ガイ</t>
    </rPh>
    <rPh sb="4" eb="6">
      <t>クカク</t>
    </rPh>
    <rPh sb="7" eb="8">
      <t>フスマ</t>
    </rPh>
    <rPh sb="9" eb="11">
      <t>ショウジ</t>
    </rPh>
    <rPh sb="11" eb="12">
      <t>トウ</t>
    </rPh>
    <rPh sb="13" eb="15">
      <t>クカク</t>
    </rPh>
    <rPh sb="16" eb="17">
      <t>フク</t>
    </rPh>
    <phoneticPr fontId="1"/>
  </si>
  <si>
    <t>区画</t>
    <rPh sb="0" eb="2">
      <t>クカク</t>
    </rPh>
    <phoneticPr fontId="1"/>
  </si>
  <si>
    <t>壁及び天井の室内に面する部分の仕上げ</t>
    <rPh sb="0" eb="1">
      <t>カベ</t>
    </rPh>
    <rPh sb="1" eb="2">
      <t>オヨ</t>
    </rPh>
    <rPh sb="3" eb="5">
      <t>テンジョウ</t>
    </rPh>
    <rPh sb="6" eb="8">
      <t>シツナイ</t>
    </rPh>
    <rPh sb="9" eb="10">
      <t>メン</t>
    </rPh>
    <rPh sb="12" eb="14">
      <t>ブブン</t>
    </rPh>
    <rPh sb="15" eb="17">
      <t>シア</t>
    </rPh>
    <phoneticPr fontId="1"/>
  </si>
  <si>
    <t>ルート１</t>
    <phoneticPr fontId="1"/>
  </si>
  <si>
    <t>ルート２</t>
    <phoneticPr fontId="1"/>
  </si>
  <si>
    <t>ルート３</t>
    <phoneticPr fontId="1"/>
  </si>
  <si>
    <t>ｽﾄﾚｯﾁｬｰ</t>
    <phoneticPr fontId="1"/>
  </si>
  <si>
    <t>車椅子、ｽﾄﾚｯﾁｬｰ等により介助（階段不可）</t>
    <rPh sb="0" eb="3">
      <t>クルマイス</t>
    </rPh>
    <rPh sb="11" eb="12">
      <t>トウ</t>
    </rPh>
    <rPh sb="15" eb="17">
      <t>カイジョ</t>
    </rPh>
    <rPh sb="18" eb="20">
      <t>カイダン</t>
    </rPh>
    <rPh sb="20" eb="22">
      <t>フカ</t>
    </rPh>
    <phoneticPr fontId="1"/>
  </si>
  <si>
    <t>ルート1</t>
    <phoneticPr fontId="1"/>
  </si>
  <si>
    <t>２　避難限界時間</t>
    <phoneticPr fontId="1"/>
  </si>
  <si>
    <t>加算
条件</t>
    <rPh sb="0" eb="2">
      <t>カサン</t>
    </rPh>
    <rPh sb="3" eb="5">
      <t>ジョウケン</t>
    </rPh>
    <phoneticPr fontId="1"/>
  </si>
  <si>
    <t>延長
時間</t>
    <rPh sb="0" eb="2">
      <t>エンチョウ</t>
    </rPh>
    <rPh sb="3" eb="5">
      <t>ジカン</t>
    </rPh>
    <phoneticPr fontId="1"/>
  </si>
  <si>
    <t>避難限界時間</t>
    <rPh sb="0" eb="2">
      <t>ヒナン</t>
    </rPh>
    <rPh sb="2" eb="4">
      <t>ゲンカイ</t>
    </rPh>
    <rPh sb="4" eb="6">
      <t>ジカン</t>
    </rPh>
    <phoneticPr fontId="1"/>
  </si>
  <si>
    <t>３　判定</t>
    <rPh sb="2" eb="4">
      <t>ハンテイ</t>
    </rPh>
    <phoneticPr fontId="1"/>
  </si>
  <si>
    <t>（分）</t>
    <rPh sb="1" eb="2">
      <t>フン</t>
    </rPh>
    <phoneticPr fontId="1"/>
  </si>
  <si>
    <t>16人</t>
    <rPh sb="2" eb="3">
      <t>ヒト</t>
    </rPh>
    <phoneticPr fontId="1"/>
  </si>
  <si>
    <t>18人</t>
    <rPh sb="2" eb="3">
      <t>ヒト</t>
    </rPh>
    <phoneticPr fontId="1"/>
  </si>
  <si>
    <t>T1</t>
    <phoneticPr fontId="1"/>
  </si>
  <si>
    <t>T2</t>
    <phoneticPr fontId="1"/>
  </si>
  <si>
    <t>　※近隣協力者なしの移動時間</t>
    <phoneticPr fontId="1"/>
  </si>
  <si>
    <t>要保護者に関する項目</t>
    <rPh sb="0" eb="1">
      <t>ヨウ</t>
    </rPh>
    <rPh sb="1" eb="3">
      <t>ホゴ</t>
    </rPh>
    <rPh sb="3" eb="4">
      <t>シャ</t>
    </rPh>
    <rPh sb="5" eb="6">
      <t>カン</t>
    </rPh>
    <rPh sb="8" eb="10">
      <t>コウモク</t>
    </rPh>
    <phoneticPr fontId="1"/>
  </si>
  <si>
    <t>階</t>
    <rPh sb="0" eb="1">
      <t>カイ</t>
    </rPh>
    <phoneticPr fontId="1"/>
  </si>
  <si>
    <t>室番号</t>
    <rPh sb="0" eb="1">
      <t>シツ</t>
    </rPh>
    <rPh sb="1" eb="3">
      <t>バンゴウ</t>
    </rPh>
    <phoneticPr fontId="1"/>
  </si>
  <si>
    <t>はい</t>
    <phoneticPr fontId="1"/>
  </si>
  <si>
    <t>いいえ</t>
    <phoneticPr fontId="1"/>
  </si>
  <si>
    <r>
      <t>介護者の施設内駆けつけ移動距離（Ｔ</t>
    </r>
    <r>
      <rPr>
        <vertAlign val="subscript"/>
        <sz val="9"/>
        <rFont val="ＭＳ Ｐゴシック"/>
        <family val="3"/>
        <charset val="128"/>
      </rPr>
      <t>１</t>
    </r>
    <r>
      <rPr>
        <sz val="9"/>
        <rFont val="ＭＳ Ｐゴシック"/>
        <family val="3"/>
        <charset val="128"/>
      </rPr>
      <t>）</t>
    </r>
    <rPh sb="0" eb="3">
      <t>カイゴシャ</t>
    </rPh>
    <rPh sb="4" eb="6">
      <t>シセツ</t>
    </rPh>
    <rPh sb="6" eb="7">
      <t>ナイ</t>
    </rPh>
    <rPh sb="7" eb="8">
      <t>カ</t>
    </rPh>
    <rPh sb="11" eb="13">
      <t>イドウ</t>
    </rPh>
    <rPh sb="13" eb="15">
      <t>キョリ</t>
    </rPh>
    <phoneticPr fontId="1"/>
  </si>
  <si>
    <r>
      <t>要保護者の介護準備時間（Ｔ</t>
    </r>
    <r>
      <rPr>
        <vertAlign val="subscript"/>
        <sz val="9"/>
        <rFont val="ＭＳ Ｐゴシック"/>
        <family val="3"/>
        <charset val="128"/>
      </rPr>
      <t>２</t>
    </r>
    <r>
      <rPr>
        <sz val="9"/>
        <rFont val="ＭＳ Ｐゴシック"/>
        <family val="3"/>
        <charset val="128"/>
      </rPr>
      <t>）・介護付移動時間（Ｔ</t>
    </r>
    <r>
      <rPr>
        <vertAlign val="subscript"/>
        <sz val="9"/>
        <rFont val="ＭＳ Ｐゴシック"/>
        <family val="3"/>
        <charset val="128"/>
      </rPr>
      <t>３</t>
    </r>
    <r>
      <rPr>
        <sz val="9"/>
        <rFont val="ＭＳ Ｐゴシック"/>
        <family val="3"/>
        <charset val="128"/>
      </rPr>
      <t>）</t>
    </r>
    <rPh sb="0" eb="1">
      <t>ヨウ</t>
    </rPh>
    <rPh sb="1" eb="4">
      <t>ホゴシャ</t>
    </rPh>
    <rPh sb="5" eb="7">
      <t>カイゴ</t>
    </rPh>
    <rPh sb="7" eb="9">
      <t>ジュンビ</t>
    </rPh>
    <rPh sb="9" eb="11">
      <t>ジカン</t>
    </rPh>
    <rPh sb="16" eb="18">
      <t>カイゴ</t>
    </rPh>
    <rPh sb="18" eb="19">
      <t>ツキ</t>
    </rPh>
    <rPh sb="19" eb="21">
      <t>イドウ</t>
    </rPh>
    <rPh sb="21" eb="23">
      <t>ジカン</t>
    </rPh>
    <phoneticPr fontId="1"/>
  </si>
  <si>
    <t>要保護者
Ｎｅ</t>
    <rPh sb="0" eb="1">
      <t>ヨウ</t>
    </rPh>
    <rPh sb="1" eb="4">
      <t>ホゴシャ</t>
    </rPh>
    <phoneticPr fontId="1"/>
  </si>
  <si>
    <t>(人）</t>
    <rPh sb="1" eb="2">
      <t>ニン</t>
    </rPh>
    <phoneticPr fontId="1"/>
  </si>
  <si>
    <t>　要保護者の数：Ｎｅ</t>
    <rPh sb="1" eb="2">
      <t>ヨウ</t>
    </rPh>
    <rPh sb="2" eb="4">
      <t>ホゴ</t>
    </rPh>
    <rPh sb="4" eb="5">
      <t>シャ</t>
    </rPh>
    <rPh sb="6" eb="7">
      <t>カズ</t>
    </rPh>
    <phoneticPr fontId="1"/>
  </si>
  <si>
    <t>　従業者等の数（最少）：Nw</t>
    <rPh sb="1" eb="4">
      <t>ジュウギョウシャ</t>
    </rPh>
    <rPh sb="4" eb="5">
      <t>トウ</t>
    </rPh>
    <rPh sb="6" eb="7">
      <t>カズ</t>
    </rPh>
    <rPh sb="8" eb="10">
      <t>サイショウ</t>
    </rPh>
    <phoneticPr fontId="1"/>
  </si>
  <si>
    <t>　介助に来る近隣協力者数（人）：ｎ</t>
    <rPh sb="1" eb="3">
      <t>カイジョ</t>
    </rPh>
    <rPh sb="4" eb="5">
      <t>ク</t>
    </rPh>
    <rPh sb="6" eb="8">
      <t>キンリン</t>
    </rPh>
    <rPh sb="8" eb="11">
      <t>キョウリョクシャ</t>
    </rPh>
    <rPh sb="11" eb="12">
      <t>スウ</t>
    </rPh>
    <rPh sb="13" eb="14">
      <t>ニン</t>
    </rPh>
    <phoneticPr fontId="1"/>
  </si>
  <si>
    <t>　算定上の近隣協力者数：Ｎｃ</t>
    <rPh sb="1" eb="3">
      <t>サンテイ</t>
    </rPh>
    <rPh sb="3" eb="4">
      <t>ジョウ</t>
    </rPh>
    <rPh sb="5" eb="7">
      <t>キンリン</t>
    </rPh>
    <rPh sb="7" eb="10">
      <t>キョウリョクシャ</t>
    </rPh>
    <rPh sb="10" eb="11">
      <t>スウ</t>
    </rPh>
    <phoneticPr fontId="1"/>
  </si>
  <si>
    <t>　避難介助者の数：Ｎｈ</t>
    <rPh sb="1" eb="3">
      <t>ヒナン</t>
    </rPh>
    <rPh sb="3" eb="5">
      <t>カイジョ</t>
    </rPh>
    <rPh sb="5" eb="6">
      <t>シャ</t>
    </rPh>
    <rPh sb="7" eb="8">
      <t>カズ</t>
    </rPh>
    <phoneticPr fontId="1"/>
  </si>
  <si>
    <t>　特別養護老人ホーム等に供される部分の床面積の合計：Ａarea</t>
    <rPh sb="1" eb="3">
      <t>トクベツ</t>
    </rPh>
    <rPh sb="3" eb="5">
      <t>ヨウゴ</t>
    </rPh>
    <rPh sb="5" eb="7">
      <t>ロウジン</t>
    </rPh>
    <rPh sb="10" eb="11">
      <t>トウ</t>
    </rPh>
    <rPh sb="12" eb="13">
      <t>キョウ</t>
    </rPh>
    <rPh sb="16" eb="18">
      <t>ブブン</t>
    </rPh>
    <rPh sb="19" eb="22">
      <t>ユカメンセキ</t>
    </rPh>
    <rPh sb="23" eb="25">
      <t>ゴウケイ</t>
    </rPh>
    <phoneticPr fontId="1"/>
  </si>
  <si>
    <t>要保護者</t>
    <rPh sb="0" eb="1">
      <t>ヨウ</t>
    </rPh>
    <rPh sb="1" eb="4">
      <t>ホゴシャ</t>
    </rPh>
    <phoneticPr fontId="1"/>
  </si>
  <si>
    <t>　車椅子による介助対象：Ｎｅ</t>
    <rPh sb="1" eb="4">
      <t>クルマイス</t>
    </rPh>
    <rPh sb="7" eb="9">
      <t>カイジョ</t>
    </rPh>
    <rPh sb="9" eb="11">
      <t>タイショウ</t>
    </rPh>
    <phoneticPr fontId="1"/>
  </si>
  <si>
    <t>　ストレッチャー、担架等による介助対象：Ｎｅｓ</t>
    <rPh sb="9" eb="11">
      <t>タンカ</t>
    </rPh>
    <rPh sb="11" eb="12">
      <t>トウ</t>
    </rPh>
    <rPh sb="15" eb="17">
      <t>カイジョ</t>
    </rPh>
    <rPh sb="17" eb="19">
      <t>タイショウ</t>
    </rPh>
    <phoneticPr fontId="1"/>
  </si>
  <si>
    <t>　介助準備時間：Ｔ２</t>
    <rPh sb="1" eb="3">
      <t>カイジョ</t>
    </rPh>
    <rPh sb="3" eb="5">
      <t>ジュンビ</t>
    </rPh>
    <rPh sb="5" eb="7">
      <t>ジカン</t>
    </rPh>
    <phoneticPr fontId="1"/>
  </si>
  <si>
    <t>17人</t>
    <rPh sb="2" eb="3">
      <t>ヒト</t>
    </rPh>
    <phoneticPr fontId="1"/>
  </si>
  <si>
    <t>19人</t>
    <rPh sb="2" eb="3">
      <t>ヒト</t>
    </rPh>
    <phoneticPr fontId="1"/>
  </si>
  <si>
    <t>20人</t>
    <rPh sb="2" eb="3">
      <t>ヒト</t>
    </rPh>
    <phoneticPr fontId="1"/>
  </si>
  <si>
    <t>21人</t>
    <rPh sb="2" eb="3">
      <t>ヒト</t>
    </rPh>
    <phoneticPr fontId="1"/>
  </si>
  <si>
    <t>22人</t>
    <rPh sb="2" eb="3">
      <t>ヒト</t>
    </rPh>
    <phoneticPr fontId="1"/>
  </si>
  <si>
    <t>23人</t>
    <rPh sb="2" eb="3">
      <t>ヒト</t>
    </rPh>
    <phoneticPr fontId="1"/>
  </si>
  <si>
    <t>24人</t>
    <rPh sb="2" eb="3">
      <t>ヒト</t>
    </rPh>
    <phoneticPr fontId="1"/>
  </si>
  <si>
    <t>25人</t>
    <rPh sb="2" eb="3">
      <t>ヒト</t>
    </rPh>
    <phoneticPr fontId="1"/>
  </si>
  <si>
    <t>26人</t>
    <rPh sb="2" eb="3">
      <t>ヒト</t>
    </rPh>
    <phoneticPr fontId="1"/>
  </si>
  <si>
    <t>27人</t>
    <rPh sb="2" eb="3">
      <t>ヒト</t>
    </rPh>
    <phoneticPr fontId="1"/>
  </si>
  <si>
    <t>28人</t>
    <rPh sb="2" eb="3">
      <t>ヒト</t>
    </rPh>
    <phoneticPr fontId="1"/>
  </si>
  <si>
    <t>29人</t>
    <rPh sb="2" eb="3">
      <t>ヒト</t>
    </rPh>
    <phoneticPr fontId="1"/>
  </si>
  <si>
    <t>30人</t>
    <rPh sb="2" eb="3">
      <t>ヒト</t>
    </rPh>
    <phoneticPr fontId="1"/>
  </si>
  <si>
    <t>31人</t>
    <rPh sb="2" eb="3">
      <t>ヒト</t>
    </rPh>
    <phoneticPr fontId="1"/>
  </si>
  <si>
    <t>32人</t>
    <rPh sb="2" eb="3">
      <t>ヒト</t>
    </rPh>
    <phoneticPr fontId="1"/>
  </si>
  <si>
    <t>33人</t>
    <rPh sb="2" eb="3">
      <t>ヒト</t>
    </rPh>
    <phoneticPr fontId="1"/>
  </si>
  <si>
    <t>34人</t>
    <rPh sb="2" eb="3">
      <t>ヒト</t>
    </rPh>
    <phoneticPr fontId="1"/>
  </si>
  <si>
    <t>35人</t>
    <rPh sb="2" eb="3">
      <t>ヒト</t>
    </rPh>
    <phoneticPr fontId="1"/>
  </si>
  <si>
    <t>36人</t>
    <rPh sb="2" eb="3">
      <t>ヒト</t>
    </rPh>
    <phoneticPr fontId="1"/>
  </si>
  <si>
    <t>はい</t>
  </si>
  <si>
    <t>(㎡）</t>
    <phoneticPr fontId="1"/>
  </si>
  <si>
    <t>車椅子</t>
    <rPh sb="0" eb="3">
      <t>クルマイス</t>
    </rPh>
    <phoneticPr fontId="1"/>
  </si>
  <si>
    <t>ｽﾄﾚｯﾁｬｰ</t>
    <phoneticPr fontId="1"/>
  </si>
  <si>
    <t>（㎡）</t>
    <phoneticPr fontId="1"/>
  </si>
  <si>
    <t>（ｍ）</t>
    <phoneticPr fontId="1"/>
  </si>
  <si>
    <t>計</t>
    <rPh sb="0" eb="1">
      <t>ケイ</t>
    </rPh>
    <phoneticPr fontId="1"/>
  </si>
  <si>
    <t>計</t>
    <rPh sb="0" eb="1">
      <t>ケイ</t>
    </rPh>
    <phoneticPr fontId="1"/>
  </si>
  <si>
    <t>T3</t>
  </si>
  <si>
    <t>近隣協力者なしの移動時間</t>
    <phoneticPr fontId="1"/>
  </si>
  <si>
    <t>避難開始時間</t>
    <phoneticPr fontId="1"/>
  </si>
  <si>
    <t>要保護者の移動速度Ｖｅ</t>
    <rPh sb="0" eb="1">
      <t>ヨウ</t>
    </rPh>
    <rPh sb="1" eb="4">
      <t>ホゴシャ</t>
    </rPh>
    <rPh sb="5" eb="7">
      <t>イドウ</t>
    </rPh>
    <rPh sb="7" eb="9">
      <t>ソクド</t>
    </rPh>
    <phoneticPr fontId="1"/>
  </si>
  <si>
    <t>移動速度ｖ</t>
    <rPh sb="0" eb="2">
      <t>イドウ</t>
    </rPh>
    <rPh sb="2" eb="4">
      <t>ソクド</t>
    </rPh>
    <phoneticPr fontId="1"/>
  </si>
  <si>
    <t>文字コード（左隣）</t>
    <rPh sb="0" eb="2">
      <t>モジ</t>
    </rPh>
    <rPh sb="6" eb="7">
      <t>ヒダリ</t>
    </rPh>
    <rPh sb="7" eb="8">
      <t>トナリ</t>
    </rPh>
    <phoneticPr fontId="1"/>
  </si>
  <si>
    <t>移動速度（0.5・1.5）</t>
    <rPh sb="0" eb="2">
      <t>イドウ</t>
    </rPh>
    <rPh sb="2" eb="4">
      <t>ソクド</t>
    </rPh>
    <phoneticPr fontId="1"/>
  </si>
  <si>
    <t>移動速度（0.5ｖ又は1.5ｖ）</t>
    <rPh sb="0" eb="2">
      <t>イドウ</t>
    </rPh>
    <rPh sb="2" eb="4">
      <t>ソクド</t>
    </rPh>
    <rPh sb="9" eb="10">
      <t>マタ</t>
    </rPh>
    <phoneticPr fontId="1"/>
  </si>
  <si>
    <t>ｔ３</t>
    <phoneticPr fontId="1"/>
  </si>
  <si>
    <t>介助用器具</t>
    <rPh sb="0" eb="2">
      <t>カイジョ</t>
    </rPh>
    <rPh sb="2" eb="3">
      <t>ヨウ</t>
    </rPh>
    <rPh sb="3" eb="5">
      <t>キグ</t>
    </rPh>
    <phoneticPr fontId="1"/>
  </si>
  <si>
    <t>（ｍ）</t>
    <phoneticPr fontId="1"/>
  </si>
  <si>
    <t>車椅子、ｽﾄﾚｯﾁｬｰ等により介助</t>
    <rPh sb="0" eb="3">
      <t>クルマイス</t>
    </rPh>
    <rPh sb="11" eb="12">
      <t>トウ</t>
    </rPh>
    <rPh sb="15" eb="17">
      <t>カイジョ</t>
    </rPh>
    <phoneticPr fontId="1"/>
  </si>
  <si>
    <t>Ｖｅの小数点第２位</t>
    <rPh sb="3" eb="6">
      <t>ショウスウテン</t>
    </rPh>
    <rPh sb="6" eb="7">
      <t>ダイ</t>
    </rPh>
    <rPh sb="8" eb="9">
      <t>イ</t>
    </rPh>
    <phoneticPr fontId="1"/>
  </si>
  <si>
    <t>移動速度（0.5ｖ）</t>
    <rPh sb="0" eb="2">
      <t>イドウ</t>
    </rPh>
    <rPh sb="2" eb="4">
      <t>ソクド</t>
    </rPh>
    <phoneticPr fontId="1"/>
  </si>
  <si>
    <t>ルート2（階段）</t>
    <rPh sb="5" eb="7">
      <t>カイダン</t>
    </rPh>
    <phoneticPr fontId="1"/>
  </si>
  <si>
    <t>ルート3</t>
    <phoneticPr fontId="1"/>
  </si>
  <si>
    <t>Ｔ３</t>
    <phoneticPr fontId="1"/>
  </si>
  <si>
    <t>Ｔ１</t>
    <phoneticPr fontId="1"/>
  </si>
  <si>
    <t>介助用具（ルート１）</t>
    <rPh sb="0" eb="2">
      <t>カイジョ</t>
    </rPh>
    <rPh sb="2" eb="4">
      <t>ヨウグ</t>
    </rPh>
    <phoneticPr fontId="1"/>
  </si>
  <si>
    <t>介助用具（ルート２）</t>
    <rPh sb="0" eb="2">
      <t>カイジョ</t>
    </rPh>
    <rPh sb="2" eb="4">
      <t>ヨウグ</t>
    </rPh>
    <phoneticPr fontId="1"/>
  </si>
  <si>
    <t>Ｔ３</t>
    <phoneticPr fontId="1"/>
  </si>
  <si>
    <t>Ｔ２</t>
    <phoneticPr fontId="1"/>
  </si>
  <si>
    <t>Ｔ１</t>
    <phoneticPr fontId="1"/>
  </si>
  <si>
    <t>従業者等が自動火災報知設備の受信機又は副受信機等の設置されている室に常時いる。</t>
    <rPh sb="0" eb="3">
      <t>ジュウギョウシャ</t>
    </rPh>
    <rPh sb="3" eb="4">
      <t>トウ</t>
    </rPh>
    <rPh sb="5" eb="7">
      <t>ジドウ</t>
    </rPh>
    <rPh sb="7" eb="9">
      <t>カサイ</t>
    </rPh>
    <rPh sb="9" eb="11">
      <t>ホウチ</t>
    </rPh>
    <rPh sb="11" eb="13">
      <t>セツビ</t>
    </rPh>
    <rPh sb="14" eb="17">
      <t>ジュシンキ</t>
    </rPh>
    <rPh sb="17" eb="18">
      <t>マタ</t>
    </rPh>
    <rPh sb="19" eb="20">
      <t>フク</t>
    </rPh>
    <rPh sb="20" eb="23">
      <t>ジュシンキ</t>
    </rPh>
    <rPh sb="23" eb="24">
      <t>トウ</t>
    </rPh>
    <rPh sb="25" eb="27">
      <t>セッチ</t>
    </rPh>
    <rPh sb="32" eb="33">
      <t>シツ</t>
    </rPh>
    <rPh sb="34" eb="36">
      <t>ジョウジ</t>
    </rPh>
    <phoneticPr fontId="1"/>
  </si>
  <si>
    <t>移動手段</t>
    <rPh sb="0" eb="2">
      <t>イドウ</t>
    </rPh>
    <rPh sb="2" eb="4">
      <t>シュダン</t>
    </rPh>
    <phoneticPr fontId="1"/>
  </si>
  <si>
    <r>
      <t>Ｔ</t>
    </r>
    <r>
      <rPr>
        <vertAlign val="subscript"/>
        <sz val="9"/>
        <rFont val="ＭＳ Ｐゴシック"/>
        <family val="3"/>
        <charset val="128"/>
      </rPr>
      <t>２</t>
    </r>
    <phoneticPr fontId="1"/>
  </si>
  <si>
    <r>
      <t>移動ルート１(m)
（ℓ</t>
    </r>
    <r>
      <rPr>
        <sz val="6"/>
        <rFont val="ＭＳ Ｐゴシック"/>
        <family val="3"/>
        <charset val="128"/>
      </rPr>
      <t>1h</t>
    </r>
    <r>
      <rPr>
        <sz val="9"/>
        <rFont val="ＭＳ Ｐゴシック"/>
        <family val="3"/>
        <charset val="128"/>
      </rPr>
      <t>）</t>
    </r>
    <rPh sb="0" eb="2">
      <t>イドウ</t>
    </rPh>
    <phoneticPr fontId="1"/>
  </si>
  <si>
    <r>
      <t>移動ルート２(m)
（ℓ</t>
    </r>
    <r>
      <rPr>
        <sz val="6"/>
        <rFont val="ＭＳ Ｐゴシック"/>
        <family val="3"/>
        <charset val="128"/>
      </rPr>
      <t>2h</t>
    </r>
    <r>
      <rPr>
        <sz val="9"/>
        <rFont val="ＭＳ Ｐゴシック"/>
        <family val="3"/>
        <charset val="128"/>
      </rPr>
      <t>）</t>
    </r>
    <rPh sb="0" eb="2">
      <t>イドウ</t>
    </rPh>
    <phoneticPr fontId="1"/>
  </si>
  <si>
    <r>
      <t>移動ルート３(m)
（ℓ</t>
    </r>
    <r>
      <rPr>
        <sz val="6"/>
        <rFont val="ＭＳ Ｐゴシック"/>
        <family val="3"/>
        <charset val="128"/>
      </rPr>
      <t>3h</t>
    </r>
    <r>
      <rPr>
        <sz val="9"/>
        <rFont val="ＭＳ Ｐゴシック"/>
        <family val="3"/>
        <charset val="128"/>
      </rPr>
      <t>）</t>
    </r>
    <rPh sb="0" eb="2">
      <t>イドウ</t>
    </rPh>
    <phoneticPr fontId="1"/>
  </si>
  <si>
    <r>
      <t>避難ルート１　（ℓ</t>
    </r>
    <r>
      <rPr>
        <sz val="6"/>
        <rFont val="ＭＳ Ｐゴシック"/>
        <family val="3"/>
        <charset val="128"/>
      </rPr>
      <t>1e</t>
    </r>
    <r>
      <rPr>
        <sz val="9"/>
        <rFont val="ＭＳ Ｐゴシック"/>
        <family val="3"/>
        <charset val="128"/>
      </rPr>
      <t>）</t>
    </r>
    <rPh sb="0" eb="2">
      <t>ヒナン</t>
    </rPh>
    <phoneticPr fontId="1"/>
  </si>
  <si>
    <t>避難ルート２（階段）</t>
    <phoneticPr fontId="1"/>
  </si>
  <si>
    <r>
      <t>（ℓ</t>
    </r>
    <r>
      <rPr>
        <sz val="6"/>
        <rFont val="ＭＳ Ｐゴシック"/>
        <family val="3"/>
        <charset val="128"/>
      </rPr>
      <t>2e</t>
    </r>
    <r>
      <rPr>
        <sz val="9"/>
        <rFont val="ＭＳ Ｐゴシック"/>
        <family val="3"/>
        <charset val="128"/>
      </rPr>
      <t>）</t>
    </r>
    <phoneticPr fontId="1"/>
  </si>
  <si>
    <r>
      <t>避難ルート３　（ℓ</t>
    </r>
    <r>
      <rPr>
        <sz val="6"/>
        <rFont val="ＭＳ Ｐゴシック"/>
        <family val="3"/>
        <charset val="128"/>
      </rPr>
      <t>3e</t>
    </r>
    <r>
      <rPr>
        <sz val="9"/>
        <rFont val="ＭＳ Ｐゴシック"/>
        <family val="3"/>
        <charset val="128"/>
      </rPr>
      <t>）</t>
    </r>
    <rPh sb="0" eb="2">
      <t>ヒナン</t>
    </rPh>
    <phoneticPr fontId="1"/>
  </si>
  <si>
    <r>
      <t>（Ｔ</t>
    </r>
    <r>
      <rPr>
        <sz val="6"/>
        <rFont val="ＭＳ Ｐゴシック"/>
        <family val="3"/>
        <charset val="128"/>
      </rPr>
      <t>c0</t>
    </r>
    <r>
      <rPr>
        <sz val="9"/>
        <rFont val="ＭＳ Ｐゴシック"/>
        <family val="3"/>
        <charset val="128"/>
      </rPr>
      <t>）</t>
    </r>
    <phoneticPr fontId="1"/>
  </si>
  <si>
    <t>初期消火（屋内消火栓設備によるもの）又は居室にスプリンクラー設備が設置されている</t>
    <rPh sb="0" eb="2">
      <t>ショキ</t>
    </rPh>
    <rPh sb="2" eb="4">
      <t>ショウカ</t>
    </rPh>
    <rPh sb="5" eb="7">
      <t>オクナイ</t>
    </rPh>
    <rPh sb="7" eb="10">
      <t>ショウカセン</t>
    </rPh>
    <rPh sb="10" eb="12">
      <t>セツビ</t>
    </rPh>
    <rPh sb="18" eb="19">
      <t>マタ</t>
    </rPh>
    <rPh sb="20" eb="22">
      <t>キョシツ</t>
    </rPh>
    <rPh sb="30" eb="32">
      <t>セツビ</t>
    </rPh>
    <rPh sb="33" eb="35">
      <t>セッチ</t>
    </rPh>
    <phoneticPr fontId="1"/>
  </si>
  <si>
    <t>　近隣協力者・代替介助者の施設までの駆けつけ時間（平均）</t>
    <rPh sb="1" eb="3">
      <t>キンリン</t>
    </rPh>
    <rPh sb="3" eb="6">
      <t>キョウリョクシャ</t>
    </rPh>
    <rPh sb="7" eb="9">
      <t>ダイタイ</t>
    </rPh>
    <rPh sb="9" eb="12">
      <t>カイジョシャ</t>
    </rPh>
    <rPh sb="13" eb="15">
      <t>シセツ</t>
    </rPh>
    <rPh sb="18" eb="19">
      <t>カ</t>
    </rPh>
    <rPh sb="22" eb="24">
      <t>ジカン</t>
    </rPh>
    <rPh sb="25" eb="27">
      <t>ヘイキン</t>
    </rPh>
    <phoneticPr fontId="1"/>
  </si>
  <si>
    <t>近隣協力者・代替介助者の施設までの駆けつけ時間／近隣協力者なしの移動時間：ｐ</t>
    <rPh sb="0" eb="2">
      <t>キンリン</t>
    </rPh>
    <rPh sb="2" eb="5">
      <t>キョウリョクシャ</t>
    </rPh>
    <rPh sb="6" eb="8">
      <t>ダイタイ</t>
    </rPh>
    <rPh sb="8" eb="11">
      <t>カイジョシャ</t>
    </rPh>
    <rPh sb="12" eb="14">
      <t>シセツ</t>
    </rPh>
    <rPh sb="17" eb="18">
      <t>カ</t>
    </rPh>
    <rPh sb="21" eb="23">
      <t>ジカン</t>
    </rPh>
    <rPh sb="24" eb="26">
      <t>キンリン</t>
    </rPh>
    <rPh sb="26" eb="29">
      <t>キョウリョクシャ</t>
    </rPh>
    <rPh sb="32" eb="34">
      <t>イドウ</t>
    </rPh>
    <rPh sb="34" eb="36">
      <t>ジカン</t>
    </rPh>
    <phoneticPr fontId="1"/>
  </si>
  <si>
    <t>ｽﾄﾚｯﾁｬｰ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</si>
</sst>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_ &quot;分&quot;"/>
    <numFmt numFmtId="178" formatCode="0.00_ &quot;㎡&quot;"/>
    <numFmt numFmtId="179" formatCode="0_ &quot;人&quot;"/>
    <numFmt numFmtId="180" formatCode="0.00_ &quot;人&quot;"/>
    <numFmt numFmtId="181" formatCode="0.00_);[Red]\(0.00\)"/>
    <numFmt numFmtId="182" formatCode="0.00_ &quot;m&quot;"/>
    <numFmt numFmtId="183" formatCode="0.0_ &quot;㎡&quot;"/>
  </numFmts>
  <fonts count="8" x14ac:knownFonts="1">
    <font>
      <sz val="11"/>
      <name val="ＭＳ Ｐゴシック"/>
      <family val="3"/>
      <charset val="128"/>
    </font>
    <font>
      <sz val="6"/>
      <name val="ＭＳ Ｐゴシック"/>
      <family val="3"/>
      <charset val="128"/>
    </font>
    <font>
      <sz val="9"/>
      <name val="ＭＳ Ｐゴシック"/>
      <family val="3"/>
      <charset val="128"/>
    </font>
    <font>
      <sz val="9"/>
      <name val="HGS創英角ｺﾞｼｯｸUB"/>
      <family val="3"/>
      <charset val="128"/>
    </font>
    <font>
      <vertAlign val="subscript"/>
      <sz val="9"/>
      <name val="ＭＳ Ｐゴシック"/>
      <family val="3"/>
      <charset val="128"/>
    </font>
    <font>
      <sz val="9"/>
      <name val="ＭＳ Ｐゴシック"/>
      <family val="3"/>
      <charset val="128"/>
      <scheme val="major"/>
    </font>
    <font>
      <sz val="9"/>
      <color indexed="81"/>
      <name val="ＭＳ Ｐゴシック"/>
      <family val="3"/>
      <charset val="128"/>
    </font>
    <font>
      <b/>
      <sz val="9"/>
      <color indexed="81"/>
      <name val="ＭＳ Ｐゴシック"/>
      <family val="3"/>
      <charset val="128"/>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15"/>
        <bgColor indexed="64"/>
      </patternFill>
    </fill>
    <fill>
      <patternFill patternType="solid">
        <fgColor indexed="45"/>
        <bgColor indexed="64"/>
      </patternFill>
    </fill>
    <fill>
      <patternFill patternType="solid">
        <fgColor indexed="1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89">
    <xf numFmtId="0" fontId="0" fillId="0" borderId="0" xfId="0">
      <alignment vertical="center"/>
    </xf>
    <xf numFmtId="0" fontId="0" fillId="0" borderId="1" xfId="0" applyBorder="1">
      <alignment vertical="center"/>
    </xf>
    <xf numFmtId="0" fontId="3" fillId="0" borderId="0" xfId="0" applyFont="1" applyProtection="1">
      <alignment vertical="center"/>
      <protection hidden="1"/>
    </xf>
    <xf numFmtId="0" fontId="2" fillId="0" borderId="0" xfId="0" applyFont="1" applyProtection="1">
      <alignment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center" vertical="center" textRotation="255"/>
      <protection hidden="1"/>
    </xf>
    <xf numFmtId="0" fontId="2" fillId="0" borderId="0" xfId="0" applyFont="1" applyFill="1" applyProtection="1">
      <alignment vertical="center"/>
      <protection hidden="1"/>
    </xf>
    <xf numFmtId="0" fontId="2" fillId="4" borderId="1" xfId="0" applyFont="1" applyFill="1" applyBorder="1" applyAlignment="1" applyProtection="1">
      <alignment horizontal="center" vertical="center"/>
      <protection hidden="1"/>
    </xf>
    <xf numFmtId="0" fontId="2" fillId="5" borderId="1" xfId="0" applyFont="1" applyFill="1" applyBorder="1" applyProtection="1">
      <alignment vertical="center"/>
      <protection hidden="1"/>
    </xf>
    <xf numFmtId="0" fontId="2" fillId="5" borderId="1" xfId="0" applyFont="1" applyFill="1" applyBorder="1" applyAlignment="1" applyProtection="1">
      <alignment horizontal="center" vertical="center"/>
      <protection hidden="1"/>
    </xf>
    <xf numFmtId="176" fontId="2" fillId="5" borderId="1" xfId="0" applyNumberFormat="1" applyFont="1" applyFill="1" applyBorder="1" applyProtection="1">
      <alignment vertical="center"/>
      <protection hidden="1"/>
    </xf>
    <xf numFmtId="0" fontId="2" fillId="6" borderId="1" xfId="0" applyFont="1" applyFill="1" applyBorder="1" applyProtection="1">
      <alignment vertical="center"/>
      <protection hidden="1"/>
    </xf>
    <xf numFmtId="0" fontId="2" fillId="6" borderId="1" xfId="0" applyFont="1" applyFill="1" applyBorder="1" applyAlignment="1" applyProtection="1">
      <alignment horizontal="center" vertical="center"/>
      <protection hidden="1"/>
    </xf>
    <xf numFmtId="176" fontId="2" fillId="6" borderId="1" xfId="0" applyNumberFormat="1" applyFont="1" applyFill="1" applyBorder="1" applyProtection="1">
      <alignment vertical="center"/>
      <protection hidden="1"/>
    </xf>
    <xf numFmtId="0" fontId="2" fillId="4" borderId="1" xfId="0" applyFont="1" applyFill="1" applyBorder="1" applyProtection="1">
      <alignment vertical="center"/>
      <protection hidden="1"/>
    </xf>
    <xf numFmtId="176" fontId="2" fillId="4" borderId="1" xfId="0" applyNumberFormat="1" applyFont="1" applyFill="1" applyBorder="1" applyProtection="1">
      <alignment vertical="center"/>
      <protection hidden="1"/>
    </xf>
    <xf numFmtId="0" fontId="2" fillId="0" borderId="1" xfId="0" applyFont="1" applyBorder="1" applyProtection="1">
      <alignment vertical="center"/>
      <protection hidden="1"/>
    </xf>
    <xf numFmtId="0" fontId="2" fillId="0" borderId="0" xfId="0" applyFont="1" applyFill="1" applyBorder="1" applyProtection="1">
      <alignment vertical="center"/>
      <protection hidden="1"/>
    </xf>
    <xf numFmtId="177" fontId="2" fillId="0" borderId="0" xfId="0" applyNumberFormat="1" applyFont="1" applyFill="1" applyBorder="1" applyProtection="1">
      <alignment vertical="center"/>
      <protection hidden="1"/>
    </xf>
    <xf numFmtId="0" fontId="2" fillId="0" borderId="0" xfId="0" applyFont="1" applyBorder="1" applyProtection="1">
      <alignment vertical="center"/>
      <protection hidden="1"/>
    </xf>
    <xf numFmtId="176" fontId="2" fillId="0" borderId="0" xfId="0" applyNumberFormat="1" applyFont="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vertical="center"/>
      <protection hidden="1"/>
    </xf>
    <xf numFmtId="177" fontId="2" fillId="0" borderId="0" xfId="0" applyNumberFormat="1"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0" xfId="0" applyFont="1" applyProtection="1">
      <alignment vertical="center"/>
      <protection hidden="1"/>
    </xf>
    <xf numFmtId="0" fontId="2" fillId="0" borderId="0" xfId="0" applyFont="1" applyAlignment="1" applyProtection="1">
      <alignment horizontal="left" vertical="center"/>
      <protection hidden="1"/>
    </xf>
    <xf numFmtId="181" fontId="2" fillId="3" borderId="0" xfId="0" applyNumberFormat="1" applyFont="1" applyFill="1" applyProtection="1">
      <alignment vertical="center"/>
      <protection hidden="1"/>
    </xf>
    <xf numFmtId="181" fontId="2" fillId="0" borderId="0" xfId="0" applyNumberFormat="1" applyFont="1" applyProtection="1">
      <alignment vertical="center"/>
      <protection hidden="1"/>
    </xf>
    <xf numFmtId="177" fontId="2" fillId="0" borderId="0" xfId="0" applyNumberFormat="1" applyFont="1" applyFill="1" applyBorder="1" applyAlignment="1" applyProtection="1">
      <alignment horizontal="center" vertical="center"/>
      <protection locked="0" hidden="1"/>
    </xf>
    <xf numFmtId="179" fontId="2" fillId="0" borderId="0" xfId="0" applyNumberFormat="1" applyFont="1" applyFill="1" applyBorder="1" applyAlignment="1" applyProtection="1">
      <alignment horizontal="center" vertical="center"/>
      <protection locked="0" hidden="1"/>
    </xf>
    <xf numFmtId="0" fontId="2" fillId="0" borderId="1"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4" xfId="0" applyFont="1" applyBorder="1" applyAlignment="1" applyProtection="1">
      <alignment vertical="center"/>
      <protection hidden="1"/>
    </xf>
    <xf numFmtId="0" fontId="2" fillId="0" borderId="0" xfId="0" applyFont="1" applyFill="1" applyBorder="1" applyProtection="1">
      <alignment vertical="center"/>
      <protection locked="0" hidden="1"/>
    </xf>
    <xf numFmtId="0" fontId="2" fillId="5" borderId="0" xfId="0" applyFont="1" applyFill="1" applyBorder="1" applyAlignment="1" applyProtection="1">
      <alignment vertical="center"/>
      <protection hidden="1"/>
    </xf>
    <xf numFmtId="0" fontId="2" fillId="6" borderId="0" xfId="0" applyFont="1" applyFill="1" applyAlignment="1" applyProtection="1">
      <alignment vertical="center"/>
      <protection hidden="1"/>
    </xf>
    <xf numFmtId="0" fontId="2" fillId="4" borderId="0" xfId="0" applyFont="1" applyFill="1" applyAlignment="1" applyProtection="1">
      <alignment vertical="center"/>
      <protection hidden="1"/>
    </xf>
    <xf numFmtId="176" fontId="2" fillId="11" borderId="1" xfId="0" applyNumberFormat="1" applyFont="1" applyFill="1" applyBorder="1" applyProtection="1">
      <alignment vertical="center"/>
      <protection hidden="1"/>
    </xf>
    <xf numFmtId="0" fontId="2" fillId="0" borderId="3" xfId="0" applyFont="1" applyFill="1" applyBorder="1" applyAlignment="1" applyProtection="1">
      <alignment horizontal="center" vertical="center"/>
      <protection hidden="1"/>
    </xf>
    <xf numFmtId="0" fontId="2" fillId="10" borderId="1" xfId="0" applyFont="1" applyFill="1" applyBorder="1" applyProtection="1">
      <alignment vertical="center"/>
      <protection hidden="1"/>
    </xf>
    <xf numFmtId="0" fontId="2" fillId="10" borderId="1" xfId="0" applyFont="1" applyFill="1" applyBorder="1" applyAlignment="1" applyProtection="1">
      <alignment horizontal="center" vertical="center"/>
      <protection hidden="1"/>
    </xf>
    <xf numFmtId="0" fontId="2" fillId="12" borderId="1" xfId="0" applyFont="1" applyFill="1" applyBorder="1" applyProtection="1">
      <alignment vertical="center"/>
      <protection hidden="1"/>
    </xf>
    <xf numFmtId="0" fontId="2" fillId="9" borderId="1" xfId="0" applyFont="1" applyFill="1" applyBorder="1" applyProtection="1">
      <alignment vertical="center"/>
      <protection hidden="1"/>
    </xf>
    <xf numFmtId="0" fontId="2" fillId="9" borderId="1" xfId="0" applyFont="1" applyFill="1" applyBorder="1" applyAlignment="1" applyProtection="1">
      <alignment horizontal="center" vertical="center"/>
      <protection hidden="1"/>
    </xf>
    <xf numFmtId="0" fontId="2" fillId="13" borderId="1" xfId="0" applyFont="1" applyFill="1" applyBorder="1" applyAlignment="1" applyProtection="1">
      <alignment horizontal="center" vertical="center"/>
      <protection hidden="1"/>
    </xf>
    <xf numFmtId="0" fontId="2" fillId="13" borderId="1" xfId="0" applyFont="1" applyFill="1" applyBorder="1" applyProtection="1">
      <alignment vertical="center"/>
      <protection hidden="1"/>
    </xf>
    <xf numFmtId="0" fontId="2" fillId="11" borderId="1" xfId="0" applyFont="1" applyFill="1" applyBorder="1" applyAlignment="1" applyProtection="1">
      <alignment horizontal="center" vertical="center"/>
      <protection hidden="1"/>
    </xf>
    <xf numFmtId="176" fontId="2" fillId="0" borderId="0" xfId="0" applyNumberFormat="1" applyFont="1" applyBorder="1" applyProtection="1">
      <alignment vertical="center"/>
      <protection hidden="1"/>
    </xf>
    <xf numFmtId="176" fontId="2" fillId="0" borderId="8" xfId="0" applyNumberFormat="1" applyFont="1" applyBorder="1" applyAlignment="1" applyProtection="1">
      <alignment horizontal="center" vertical="center"/>
      <protection hidden="1"/>
    </xf>
    <xf numFmtId="176" fontId="2" fillId="11" borderId="13" xfId="0" applyNumberFormat="1" applyFont="1" applyFill="1" applyBorder="1" applyProtection="1">
      <alignment vertical="center"/>
      <protection hidden="1"/>
    </xf>
    <xf numFmtId="183" fontId="2" fillId="0" borderId="4" xfId="0" applyNumberFormat="1" applyFont="1" applyFill="1" applyBorder="1" applyAlignment="1" applyProtection="1">
      <alignment vertical="center"/>
      <protection locked="0" hidden="1"/>
    </xf>
    <xf numFmtId="182" fontId="2" fillId="0" borderId="0" xfId="0" applyNumberFormat="1" applyFont="1" applyFill="1" applyBorder="1" applyAlignment="1" applyProtection="1">
      <alignment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vertical="center"/>
      <protection hidden="1"/>
    </xf>
    <xf numFmtId="0" fontId="2" fillId="0" borderId="14" xfId="0" applyFont="1" applyFill="1" applyBorder="1" applyProtection="1">
      <alignment vertical="center"/>
      <protection hidden="1"/>
    </xf>
    <xf numFmtId="0" fontId="2" fillId="0" borderId="1" xfId="0" applyFont="1" applyBorder="1" applyAlignment="1" applyProtection="1">
      <alignment horizontal="center" vertical="center"/>
      <protection locked="0" hidden="1"/>
    </xf>
    <xf numFmtId="180" fontId="2" fillId="9" borderId="6" xfId="0" applyNumberFormat="1" applyFont="1" applyFill="1" applyBorder="1" applyAlignment="1" applyProtection="1">
      <alignment horizontal="center" vertical="center"/>
      <protection locked="0" hidden="1"/>
    </xf>
    <xf numFmtId="180" fontId="2" fillId="9" borderId="2" xfId="0" applyNumberFormat="1" applyFont="1" applyFill="1" applyBorder="1" applyAlignment="1" applyProtection="1">
      <alignment horizontal="center" vertical="center"/>
      <protection locked="0" hidden="1"/>
    </xf>
    <xf numFmtId="180" fontId="2" fillId="9" borderId="3" xfId="0" applyNumberFormat="1" applyFont="1" applyFill="1" applyBorder="1" applyAlignment="1" applyProtection="1">
      <alignment horizontal="center" vertical="center"/>
      <protection locked="0" hidden="1"/>
    </xf>
    <xf numFmtId="0" fontId="2" fillId="0" borderId="0" xfId="0" applyFont="1" applyAlignment="1" applyProtection="1">
      <alignment horizontal="center" vertical="center"/>
      <protection hidden="1"/>
    </xf>
    <xf numFmtId="176" fontId="2" fillId="8" borderId="6" xfId="0" applyNumberFormat="1" applyFont="1" applyFill="1" applyBorder="1" applyAlignment="1" applyProtection="1">
      <alignment horizontal="center" vertical="center"/>
      <protection hidden="1"/>
    </xf>
    <xf numFmtId="176" fontId="2" fillId="8" borderId="3" xfId="0" applyNumberFormat="1" applyFont="1" applyFill="1" applyBorder="1" applyAlignment="1" applyProtection="1">
      <alignment horizontal="center" vertical="center"/>
      <protection hidden="1"/>
    </xf>
    <xf numFmtId="176" fontId="2" fillId="8" borderId="1" xfId="0" applyNumberFormat="1" applyFont="1" applyFill="1" applyBorder="1" applyAlignment="1" applyProtection="1">
      <alignment horizontal="center" vertical="center"/>
      <protection hidden="1"/>
    </xf>
    <xf numFmtId="0" fontId="2" fillId="8" borderId="1" xfId="0" applyFont="1" applyFill="1" applyBorder="1" applyAlignment="1" applyProtection="1">
      <alignment horizontal="center" vertical="center"/>
      <protection hidden="1"/>
    </xf>
    <xf numFmtId="0" fontId="2" fillId="0" borderId="6"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1"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179" fontId="2" fillId="9" borderId="1" xfId="0" applyNumberFormat="1" applyFont="1" applyFill="1" applyBorder="1" applyAlignment="1" applyProtection="1">
      <alignment horizontal="center" vertical="center"/>
      <protection locked="0" hidden="1"/>
    </xf>
    <xf numFmtId="177" fontId="2" fillId="9" borderId="1" xfId="0" applyNumberFormat="1"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textRotation="255"/>
      <protection hidden="1"/>
    </xf>
    <xf numFmtId="0" fontId="2" fillId="0" borderId="0"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176" fontId="2" fillId="8" borderId="6" xfId="0" applyNumberFormat="1" applyFont="1" applyFill="1" applyBorder="1" applyAlignment="1" applyProtection="1">
      <alignment horizontal="center" vertical="center"/>
      <protection locked="0" hidden="1"/>
    </xf>
    <xf numFmtId="176" fontId="2" fillId="8" borderId="2" xfId="0" applyNumberFormat="1" applyFont="1" applyFill="1" applyBorder="1" applyAlignment="1" applyProtection="1">
      <alignment horizontal="center" vertical="center"/>
      <protection locked="0" hidden="1"/>
    </xf>
    <xf numFmtId="176" fontId="2" fillId="8" borderId="3" xfId="0" applyNumberFormat="1" applyFont="1" applyFill="1" applyBorder="1" applyAlignment="1" applyProtection="1">
      <alignment horizontal="center" vertical="center"/>
      <protection locked="0"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177" fontId="2" fillId="5" borderId="6" xfId="0" applyNumberFormat="1" applyFont="1" applyFill="1" applyBorder="1" applyAlignment="1" applyProtection="1">
      <alignment horizontal="center" vertical="center"/>
      <protection hidden="1"/>
    </xf>
    <xf numFmtId="177" fontId="2" fillId="5" borderId="2" xfId="0" applyNumberFormat="1" applyFont="1" applyFill="1" applyBorder="1" applyAlignment="1" applyProtection="1">
      <alignment horizontal="center" vertical="center"/>
      <protection hidden="1"/>
    </xf>
    <xf numFmtId="177" fontId="2" fillId="5" borderId="3" xfId="0" applyNumberFormat="1" applyFont="1" applyFill="1" applyBorder="1" applyAlignment="1" applyProtection="1">
      <alignment horizontal="center" vertical="center"/>
      <protection hidden="1"/>
    </xf>
    <xf numFmtId="179" fontId="2" fillId="3" borderId="1" xfId="0" applyNumberFormat="1" applyFont="1" applyFill="1" applyBorder="1" applyAlignment="1" applyProtection="1">
      <alignment horizontal="center" vertical="center"/>
      <protection locked="0" hidden="1"/>
    </xf>
    <xf numFmtId="180" fontId="2" fillId="9" borderId="1" xfId="0" applyNumberFormat="1" applyFont="1" applyFill="1" applyBorder="1" applyAlignment="1" applyProtection="1">
      <alignment horizontal="center" vertical="center"/>
      <protection hidden="1"/>
    </xf>
    <xf numFmtId="177" fontId="2" fillId="0" borderId="0" xfId="0" applyNumberFormat="1" applyFont="1" applyFill="1" applyAlignment="1" applyProtection="1">
      <alignment horizontal="center" vertical="center"/>
      <protection hidden="1"/>
    </xf>
    <xf numFmtId="0" fontId="2" fillId="9" borderId="1" xfId="0" applyNumberFormat="1" applyFont="1" applyFill="1" applyBorder="1" applyAlignment="1" applyProtection="1">
      <alignment horizontal="center" vertical="center"/>
      <protection hidden="1"/>
    </xf>
    <xf numFmtId="177" fontId="2" fillId="9"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locked="0" hidden="1"/>
    </xf>
    <xf numFmtId="0" fontId="2" fillId="0" borderId="7"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2" fillId="0" borderId="9"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 fillId="3" borderId="7" xfId="0" applyFont="1" applyFill="1" applyBorder="1" applyAlignment="1" applyProtection="1">
      <alignment horizontal="center" vertical="center"/>
      <protection locked="0" hidden="1"/>
    </xf>
    <xf numFmtId="0" fontId="2" fillId="3" borderId="4" xfId="0" applyFont="1" applyFill="1" applyBorder="1" applyAlignment="1" applyProtection="1">
      <alignment horizontal="center" vertical="center"/>
      <protection locked="0" hidden="1"/>
    </xf>
    <xf numFmtId="0" fontId="2" fillId="3" borderId="8" xfId="0" applyFont="1" applyFill="1" applyBorder="1" applyAlignment="1" applyProtection="1">
      <alignment horizontal="center" vertical="center"/>
      <protection locked="0" hidden="1"/>
    </xf>
    <xf numFmtId="0" fontId="2" fillId="3" borderId="9" xfId="0" applyFont="1" applyFill="1" applyBorder="1" applyAlignment="1" applyProtection="1">
      <alignment horizontal="center" vertical="center"/>
      <protection locked="0" hidden="1"/>
    </xf>
    <xf numFmtId="0" fontId="2" fillId="3" borderId="5" xfId="0" applyFont="1" applyFill="1" applyBorder="1" applyAlignment="1" applyProtection="1">
      <alignment horizontal="center" vertical="center"/>
      <protection locked="0" hidden="1"/>
    </xf>
    <xf numFmtId="0" fontId="2" fillId="3" borderId="10" xfId="0" applyFont="1" applyFill="1" applyBorder="1" applyAlignment="1" applyProtection="1">
      <alignment horizontal="center" vertical="center"/>
      <protection locked="0" hidden="1"/>
    </xf>
    <xf numFmtId="177" fontId="2" fillId="9" borderId="7" xfId="0" applyNumberFormat="1" applyFont="1" applyFill="1" applyBorder="1" applyAlignment="1" applyProtection="1">
      <alignment horizontal="center" vertical="center"/>
      <protection hidden="1"/>
    </xf>
    <xf numFmtId="177" fontId="2" fillId="9" borderId="4" xfId="0" applyNumberFormat="1" applyFont="1" applyFill="1" applyBorder="1" applyAlignment="1" applyProtection="1">
      <alignment horizontal="center" vertical="center"/>
      <protection hidden="1"/>
    </xf>
    <xf numFmtId="177" fontId="2" fillId="9" borderId="8" xfId="0" applyNumberFormat="1" applyFont="1" applyFill="1" applyBorder="1" applyAlignment="1" applyProtection="1">
      <alignment horizontal="center" vertical="center"/>
      <protection hidden="1"/>
    </xf>
    <xf numFmtId="177" fontId="2" fillId="9" borderId="9" xfId="0" applyNumberFormat="1" applyFont="1" applyFill="1" applyBorder="1" applyAlignment="1" applyProtection="1">
      <alignment horizontal="center" vertical="center"/>
      <protection hidden="1"/>
    </xf>
    <xf numFmtId="177" fontId="2" fillId="9" borderId="5" xfId="0" applyNumberFormat="1" applyFont="1" applyFill="1" applyBorder="1" applyAlignment="1" applyProtection="1">
      <alignment horizontal="center" vertical="center"/>
      <protection hidden="1"/>
    </xf>
    <xf numFmtId="177" fontId="2" fillId="9" borderId="10" xfId="0" applyNumberFormat="1" applyFont="1" applyFill="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0" fontId="2" fillId="0" borderId="6"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6"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2" fillId="8" borderId="3" xfId="0" applyFont="1" applyFill="1" applyBorder="1" applyAlignment="1" applyProtection="1">
      <alignment horizontal="center" vertical="center"/>
      <protection hidden="1"/>
    </xf>
    <xf numFmtId="177" fontId="2" fillId="3" borderId="7" xfId="0" applyNumberFormat="1" applyFont="1" applyFill="1" applyBorder="1" applyAlignment="1" applyProtection="1">
      <alignment horizontal="center" vertical="center"/>
      <protection locked="0" hidden="1"/>
    </xf>
    <xf numFmtId="177" fontId="2" fillId="3" borderId="4" xfId="0" applyNumberFormat="1" applyFont="1" applyFill="1" applyBorder="1" applyAlignment="1" applyProtection="1">
      <alignment horizontal="center" vertical="center"/>
      <protection locked="0" hidden="1"/>
    </xf>
    <xf numFmtId="177" fontId="2" fillId="3" borderId="8" xfId="0" applyNumberFormat="1" applyFont="1" applyFill="1" applyBorder="1" applyAlignment="1" applyProtection="1">
      <alignment horizontal="center" vertical="center"/>
      <protection locked="0" hidden="1"/>
    </xf>
    <xf numFmtId="0" fontId="2" fillId="7" borderId="6" xfId="0" applyFont="1" applyFill="1" applyBorder="1" applyAlignment="1" applyProtection="1">
      <alignment horizontal="center" vertical="center"/>
      <protection locked="0" hidden="1"/>
    </xf>
    <xf numFmtId="0" fontId="2" fillId="7" borderId="2" xfId="0" applyFont="1" applyFill="1" applyBorder="1" applyAlignment="1" applyProtection="1">
      <alignment horizontal="center" vertical="center"/>
      <protection locked="0" hidden="1"/>
    </xf>
    <xf numFmtId="0" fontId="2" fillId="7" borderId="3" xfId="0" applyFont="1" applyFill="1" applyBorder="1" applyAlignment="1" applyProtection="1">
      <alignment horizontal="center" vertical="center"/>
      <protection locked="0" hidden="1"/>
    </xf>
    <xf numFmtId="0" fontId="2" fillId="0" borderId="6"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 fillId="3" borderId="6" xfId="0" applyFont="1" applyFill="1" applyBorder="1" applyAlignment="1" applyProtection="1">
      <alignment horizontal="center" vertical="center"/>
      <protection locked="0" hidden="1"/>
    </xf>
    <xf numFmtId="0" fontId="2" fillId="3" borderId="2" xfId="0" applyFont="1" applyFill="1" applyBorder="1" applyAlignment="1" applyProtection="1">
      <alignment horizontal="center" vertical="center"/>
      <protection locked="0" hidden="1"/>
    </xf>
    <xf numFmtId="0" fontId="2" fillId="3" borderId="3" xfId="0" applyFont="1" applyFill="1" applyBorder="1" applyAlignment="1" applyProtection="1">
      <alignment horizontal="center" vertical="center"/>
      <protection locked="0" hidden="1"/>
    </xf>
    <xf numFmtId="0" fontId="2" fillId="0" borderId="14" xfId="0" applyFont="1" applyBorder="1" applyAlignment="1" applyProtection="1">
      <alignment horizontal="center" vertical="center"/>
      <protection hidden="1"/>
    </xf>
    <xf numFmtId="178" fontId="2" fillId="3" borderId="6" xfId="0" applyNumberFormat="1" applyFont="1" applyFill="1" applyBorder="1" applyAlignment="1" applyProtection="1">
      <alignment horizontal="center" vertical="center"/>
      <protection locked="0" hidden="1"/>
    </xf>
    <xf numFmtId="178" fontId="2" fillId="3" borderId="2" xfId="0" applyNumberFormat="1" applyFont="1" applyFill="1" applyBorder="1" applyAlignment="1" applyProtection="1">
      <alignment horizontal="center" vertical="center"/>
      <protection locked="0" hidden="1"/>
    </xf>
    <xf numFmtId="178" fontId="2" fillId="3" borderId="3" xfId="0" applyNumberFormat="1" applyFont="1" applyFill="1" applyBorder="1" applyAlignment="1" applyProtection="1">
      <alignment horizontal="center" vertical="center"/>
      <protection locked="0" hidden="1"/>
    </xf>
    <xf numFmtId="0" fontId="5" fillId="0" borderId="1" xfId="0" applyFont="1" applyBorder="1" applyAlignment="1" applyProtection="1">
      <alignment horizontal="center" vertical="center" textRotation="255"/>
      <protection hidden="1"/>
    </xf>
    <xf numFmtId="176" fontId="2" fillId="9" borderId="6" xfId="0" applyNumberFormat="1" applyFont="1" applyFill="1" applyBorder="1" applyAlignment="1" applyProtection="1">
      <alignment horizontal="center" vertical="center"/>
      <protection hidden="1"/>
    </xf>
    <xf numFmtId="176" fontId="2" fillId="9" borderId="2" xfId="0" applyNumberFormat="1" applyFont="1" applyFill="1" applyBorder="1" applyAlignment="1" applyProtection="1">
      <alignment horizontal="center" vertical="center"/>
      <protection hidden="1"/>
    </xf>
    <xf numFmtId="176" fontId="2" fillId="9" borderId="3" xfId="0" applyNumberFormat="1" applyFont="1" applyFill="1" applyBorder="1" applyAlignment="1" applyProtection="1">
      <alignment horizontal="center" vertical="center"/>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11"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top" textRotation="255"/>
      <protection hidden="1"/>
    </xf>
    <xf numFmtId="0" fontId="2" fillId="0" borderId="13" xfId="0" applyFont="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top" textRotation="255" wrapText="1"/>
      <protection hidden="1"/>
    </xf>
    <xf numFmtId="0" fontId="2" fillId="2" borderId="1"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top" textRotation="255" wrapText="1"/>
      <protection hidden="1"/>
    </xf>
    <xf numFmtId="0" fontId="2" fillId="0" borderId="12" xfId="0" applyFont="1" applyFill="1" applyBorder="1" applyAlignment="1" applyProtection="1">
      <alignment horizontal="center" vertical="top" textRotation="255" wrapText="1"/>
      <protection hidden="1"/>
    </xf>
    <xf numFmtId="0" fontId="2" fillId="0" borderId="11" xfId="0" applyFont="1" applyFill="1" applyBorder="1" applyAlignment="1" applyProtection="1">
      <alignment horizontal="center" vertical="top" textRotation="255"/>
      <protection hidden="1"/>
    </xf>
    <xf numFmtId="0" fontId="2" fillId="0" borderId="12" xfId="0" applyFont="1" applyFill="1" applyBorder="1" applyAlignment="1" applyProtection="1">
      <alignment horizontal="center" vertical="top" textRotation="255"/>
      <protection hidden="1"/>
    </xf>
    <xf numFmtId="0" fontId="2" fillId="0" borderId="7"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8" borderId="7" xfId="0" applyFont="1" applyFill="1" applyBorder="1" applyAlignment="1" applyProtection="1">
      <alignment horizontal="center" vertical="center"/>
      <protection hidden="1"/>
    </xf>
    <xf numFmtId="0" fontId="2" fillId="8" borderId="8" xfId="0" applyFont="1" applyFill="1" applyBorder="1" applyAlignment="1" applyProtection="1">
      <alignment horizontal="center" vertical="center"/>
      <protection hidden="1"/>
    </xf>
    <xf numFmtId="0" fontId="2" fillId="8" borderId="9" xfId="0" applyFont="1" applyFill="1" applyBorder="1" applyAlignment="1" applyProtection="1">
      <alignment horizontal="center" vertical="center"/>
      <protection hidden="1"/>
    </xf>
    <xf numFmtId="0" fontId="2" fillId="8" borderId="10" xfId="0" applyFont="1" applyFill="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11" borderId="0" xfId="0" applyFont="1" applyFill="1" applyBorder="1" applyAlignment="1" applyProtection="1">
      <alignment horizontal="center" vertical="center"/>
      <protection hidden="1"/>
    </xf>
    <xf numFmtId="0" fontId="2" fillId="13" borderId="1"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textRotation="255"/>
      <protection hidden="1"/>
    </xf>
    <xf numFmtId="0" fontId="2" fillId="0" borderId="12" xfId="0" applyFont="1" applyFill="1" applyBorder="1" applyAlignment="1" applyProtection="1">
      <alignment horizontal="center" vertical="center" textRotation="255"/>
      <protection hidden="1"/>
    </xf>
    <xf numFmtId="0" fontId="2" fillId="0" borderId="13" xfId="0" applyFont="1" applyFill="1" applyBorder="1" applyAlignment="1" applyProtection="1">
      <alignment horizontal="center" vertical="center" textRotation="255"/>
      <protection hidden="1"/>
    </xf>
    <xf numFmtId="176" fontId="2" fillId="9" borderId="1" xfId="0" applyNumberFormat="1" applyFont="1" applyFill="1" applyBorder="1" applyAlignment="1" applyProtection="1">
      <alignment horizontal="center" vertical="center"/>
      <protection hidden="1"/>
    </xf>
    <xf numFmtId="183" fontId="2" fillId="3" borderId="6" xfId="0" applyNumberFormat="1" applyFont="1" applyFill="1" applyBorder="1" applyAlignment="1" applyProtection="1">
      <alignment horizontal="center" vertical="center"/>
      <protection locked="0" hidden="1"/>
    </xf>
    <xf numFmtId="183" fontId="2" fillId="3" borderId="2" xfId="0" applyNumberFormat="1" applyFont="1" applyFill="1" applyBorder="1" applyAlignment="1" applyProtection="1">
      <alignment horizontal="center" vertical="center"/>
      <protection locked="0" hidden="1"/>
    </xf>
    <xf numFmtId="182" fontId="2" fillId="3" borderId="6" xfId="0" applyNumberFormat="1" applyFont="1" applyFill="1" applyBorder="1" applyAlignment="1" applyProtection="1">
      <alignment horizontal="center" vertical="center"/>
      <protection locked="0" hidden="1"/>
    </xf>
    <xf numFmtId="182" fontId="2" fillId="3" borderId="2" xfId="0" applyNumberFormat="1" applyFont="1" applyFill="1" applyBorder="1" applyAlignment="1" applyProtection="1">
      <alignment horizontal="center" vertical="center"/>
      <protection locked="0" hidden="1"/>
    </xf>
    <xf numFmtId="0" fontId="2" fillId="0" borderId="6"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6"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5" fillId="0" borderId="6"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cellXfs>
  <cellStyles count="1">
    <cellStyle name="標準" xfId="0" builtinId="0"/>
  </cellStyles>
  <dxfs count="1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34"/>
        </patternFill>
      </fill>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B1:DK77"/>
  <sheetViews>
    <sheetView showGridLines="0" tabSelected="1" zoomScale="82" zoomScaleNormal="82" zoomScaleSheetLayoutView="85" zoomScalePageLayoutView="70" workbookViewId="0">
      <selection activeCell="AD5" sqref="AD5"/>
    </sheetView>
  </sheetViews>
  <sheetFormatPr defaultColWidth="3.25" defaultRowHeight="21" customHeight="1" x14ac:dyDescent="0.15"/>
  <cols>
    <col min="1" max="1" width="1.875" style="3" customWidth="1"/>
    <col min="2" max="64" width="3.25" style="3"/>
    <col min="65" max="79" width="0" style="3" hidden="1" customWidth="1"/>
    <col min="80" max="80" width="4.625" style="3" hidden="1" customWidth="1"/>
    <col min="81" max="97" width="5.75" style="3" hidden="1" customWidth="1"/>
    <col min="98" max="105" width="4.625" style="3" hidden="1" customWidth="1"/>
    <col min="106" max="106" width="6.25" style="3" hidden="1" customWidth="1"/>
    <col min="107" max="107" width="4.625" style="3" hidden="1" customWidth="1"/>
    <col min="108" max="108" width="5.125" style="3" hidden="1" customWidth="1"/>
    <col min="109" max="109" width="3.375" style="3" hidden="1" customWidth="1"/>
    <col min="110" max="110" width="5" style="3" hidden="1" customWidth="1"/>
    <col min="111" max="112" width="3.375" style="3" hidden="1" customWidth="1"/>
    <col min="113" max="113" width="5" style="3" hidden="1" customWidth="1"/>
    <col min="114" max="115" width="3.375" style="3" hidden="1" customWidth="1"/>
    <col min="116" max="16384" width="3.25" style="3"/>
  </cols>
  <sheetData>
    <row r="1" spans="2:115" ht="21" customHeight="1" x14ac:dyDescent="0.15">
      <c r="B1" s="2" t="s">
        <v>29</v>
      </c>
      <c r="BK1" s="19"/>
    </row>
    <row r="2" spans="2:115" ht="21" customHeight="1" x14ac:dyDescent="0.15">
      <c r="B2" s="180" t="s">
        <v>76</v>
      </c>
      <c r="C2" s="181"/>
      <c r="D2" s="181"/>
      <c r="E2" s="181"/>
      <c r="F2" s="181"/>
      <c r="G2" s="181"/>
      <c r="H2" s="181"/>
      <c r="I2" s="181"/>
      <c r="J2" s="181"/>
      <c r="K2" s="181"/>
      <c r="L2" s="181"/>
      <c r="M2" s="181"/>
      <c r="N2" s="181"/>
      <c r="O2" s="181"/>
      <c r="P2" s="181"/>
      <c r="Q2" s="181"/>
      <c r="R2" s="181"/>
      <c r="S2" s="181"/>
      <c r="T2" s="182"/>
      <c r="U2" s="134">
        <v>750</v>
      </c>
      <c r="V2" s="135"/>
      <c r="W2" s="136"/>
      <c r="X2" s="35" t="s">
        <v>101</v>
      </c>
      <c r="Z2" s="72" t="s">
        <v>0</v>
      </c>
      <c r="AA2" s="72"/>
      <c r="AB2" s="72"/>
      <c r="AC2" s="72"/>
      <c r="AD2" s="72"/>
      <c r="AE2" s="91">
        <f>IF(BN2&gt;0.5,BN2,0.5)*IF(BN4=9295,1,2)</f>
        <v>0.91</v>
      </c>
      <c r="AF2" s="91"/>
      <c r="AG2" s="91"/>
      <c r="AH2" s="91"/>
      <c r="BK2" s="19"/>
      <c r="BN2" s="84">
        <f>ROUND(SQRT(U2)/30,2)</f>
        <v>0.91</v>
      </c>
      <c r="BO2" s="85"/>
      <c r="BP2" s="86"/>
    </row>
    <row r="3" spans="2:115" ht="21" customHeight="1" x14ac:dyDescent="0.15">
      <c r="B3" s="26"/>
      <c r="C3" s="26"/>
      <c r="D3" s="26"/>
      <c r="E3" s="26"/>
      <c r="F3" s="26"/>
      <c r="G3" s="26"/>
      <c r="H3" s="26"/>
      <c r="I3" s="26"/>
      <c r="J3" s="26"/>
      <c r="Z3" s="4"/>
      <c r="AA3" s="4"/>
      <c r="BK3" s="19"/>
    </row>
    <row r="4" spans="2:115" ht="21" customHeight="1" x14ac:dyDescent="0.15">
      <c r="B4" s="180" t="s">
        <v>131</v>
      </c>
      <c r="C4" s="181"/>
      <c r="D4" s="181"/>
      <c r="E4" s="181"/>
      <c r="F4" s="181"/>
      <c r="G4" s="181"/>
      <c r="H4" s="181"/>
      <c r="I4" s="181"/>
      <c r="J4" s="181"/>
      <c r="K4" s="181"/>
      <c r="L4" s="181"/>
      <c r="M4" s="181"/>
      <c r="N4" s="181"/>
      <c r="O4" s="181"/>
      <c r="P4" s="181"/>
      <c r="Q4" s="181"/>
      <c r="R4" s="181"/>
      <c r="S4" s="181"/>
      <c r="T4" s="182"/>
      <c r="U4" s="124" t="s">
        <v>100</v>
      </c>
      <c r="V4" s="125"/>
      <c r="W4" s="126"/>
      <c r="BK4" s="19"/>
      <c r="BN4" s="3">
        <f>CODE(U4)</f>
        <v>9295</v>
      </c>
    </row>
    <row r="5" spans="2:115" ht="21" customHeight="1" x14ac:dyDescent="0.15">
      <c r="B5" s="26"/>
      <c r="C5" s="26"/>
      <c r="D5" s="26"/>
      <c r="E5" s="26"/>
      <c r="F5" s="26"/>
      <c r="G5" s="26"/>
      <c r="H5" s="26"/>
      <c r="I5" s="26"/>
      <c r="J5" s="26"/>
      <c r="AM5" s="4"/>
      <c r="BK5" s="19"/>
    </row>
    <row r="6" spans="2:115" ht="21" customHeight="1" x14ac:dyDescent="0.15">
      <c r="B6" s="137" t="s">
        <v>5</v>
      </c>
      <c r="C6" s="183" t="s">
        <v>72</v>
      </c>
      <c r="D6" s="184"/>
      <c r="E6" s="184"/>
      <c r="F6" s="184"/>
      <c r="G6" s="184"/>
      <c r="H6" s="184"/>
      <c r="I6" s="184"/>
      <c r="J6" s="184"/>
      <c r="K6" s="184"/>
      <c r="L6" s="184"/>
      <c r="M6" s="184"/>
      <c r="N6" s="184"/>
      <c r="O6" s="184"/>
      <c r="P6" s="184"/>
      <c r="Q6" s="184"/>
      <c r="R6" s="184"/>
      <c r="S6" s="184"/>
      <c r="T6" s="185"/>
      <c r="U6" s="87">
        <v>2</v>
      </c>
      <c r="V6" s="87"/>
      <c r="W6" s="87"/>
      <c r="X6" s="76" t="s">
        <v>70</v>
      </c>
      <c r="Y6" s="62"/>
      <c r="BK6" s="19"/>
    </row>
    <row r="7" spans="2:115" ht="21" customHeight="1" x14ac:dyDescent="0.15">
      <c r="B7" s="137"/>
      <c r="C7" s="183" t="s">
        <v>73</v>
      </c>
      <c r="D7" s="184"/>
      <c r="E7" s="184"/>
      <c r="F7" s="184"/>
      <c r="G7" s="184"/>
      <c r="H7" s="184"/>
      <c r="I7" s="184"/>
      <c r="J7" s="184"/>
      <c r="K7" s="184"/>
      <c r="L7" s="184"/>
      <c r="M7" s="184"/>
      <c r="N7" s="184"/>
      <c r="O7" s="184"/>
      <c r="P7" s="184"/>
      <c r="Q7" s="184"/>
      <c r="R7" s="184"/>
      <c r="S7" s="184"/>
      <c r="T7" s="185"/>
      <c r="U7" s="87">
        <v>1</v>
      </c>
      <c r="V7" s="87"/>
      <c r="W7" s="87"/>
      <c r="X7" s="76" t="s">
        <v>70</v>
      </c>
      <c r="Y7" s="62"/>
      <c r="BK7" s="19"/>
    </row>
    <row r="8" spans="2:115" ht="21" customHeight="1" x14ac:dyDescent="0.15">
      <c r="B8" s="137"/>
      <c r="C8" s="186" t="s">
        <v>143</v>
      </c>
      <c r="D8" s="187"/>
      <c r="E8" s="187"/>
      <c r="F8" s="187"/>
      <c r="G8" s="187"/>
      <c r="H8" s="187"/>
      <c r="I8" s="187"/>
      <c r="J8" s="187"/>
      <c r="K8" s="187"/>
      <c r="L8" s="187"/>
      <c r="M8" s="187"/>
      <c r="N8" s="187"/>
      <c r="O8" s="187"/>
      <c r="P8" s="187"/>
      <c r="Q8" s="187"/>
      <c r="R8" s="187"/>
      <c r="S8" s="187"/>
      <c r="T8" s="188"/>
      <c r="U8" s="121">
        <v>2</v>
      </c>
      <c r="V8" s="122"/>
      <c r="W8" s="123"/>
      <c r="X8" s="76" t="s">
        <v>56</v>
      </c>
      <c r="Y8" s="76"/>
      <c r="BK8" s="19"/>
      <c r="BN8" s="3">
        <f>U8/AE9</f>
        <v>0.14461315979754158</v>
      </c>
    </row>
    <row r="9" spans="2:115" ht="21" customHeight="1" x14ac:dyDescent="0.15">
      <c r="B9" s="137"/>
      <c r="C9" s="186" t="s">
        <v>144</v>
      </c>
      <c r="D9" s="187"/>
      <c r="E9" s="187"/>
      <c r="F9" s="187"/>
      <c r="G9" s="187"/>
      <c r="H9" s="187"/>
      <c r="I9" s="187"/>
      <c r="J9" s="187"/>
      <c r="K9" s="187"/>
      <c r="L9" s="187"/>
      <c r="M9" s="187"/>
      <c r="N9" s="187"/>
      <c r="O9" s="187"/>
      <c r="P9" s="187"/>
      <c r="Q9" s="187"/>
      <c r="R9" s="187"/>
      <c r="S9" s="187"/>
      <c r="T9" s="188"/>
      <c r="U9" s="78">
        <f>U8/AE9</f>
        <v>0.14461315979754158</v>
      </c>
      <c r="V9" s="79"/>
      <c r="W9" s="80"/>
      <c r="X9" s="27" t="s">
        <v>61</v>
      </c>
      <c r="Y9" s="27"/>
      <c r="AE9" s="89">
        <f>CM65</f>
        <v>13.83</v>
      </c>
      <c r="AF9" s="89"/>
      <c r="AG9" s="62" t="s">
        <v>141</v>
      </c>
      <c r="AH9" s="62"/>
      <c r="BK9" s="19"/>
    </row>
    <row r="10" spans="2:115" ht="21" customHeight="1" x14ac:dyDescent="0.15">
      <c r="B10" s="137"/>
      <c r="C10" s="183" t="s">
        <v>74</v>
      </c>
      <c r="D10" s="184"/>
      <c r="E10" s="184"/>
      <c r="F10" s="184"/>
      <c r="G10" s="184"/>
      <c r="H10" s="184"/>
      <c r="I10" s="184"/>
      <c r="J10" s="184"/>
      <c r="K10" s="184"/>
      <c r="L10" s="184"/>
      <c r="M10" s="184"/>
      <c r="N10" s="184"/>
      <c r="O10" s="184"/>
      <c r="P10" s="184"/>
      <c r="Q10" s="184"/>
      <c r="R10" s="184"/>
      <c r="S10" s="184"/>
      <c r="T10" s="185"/>
      <c r="U10" s="59">
        <f>IF(BN8&gt;1,0,U6*U7*(1-U9)/(U6+U9*U7))</f>
        <v>0.79770734996628467</v>
      </c>
      <c r="V10" s="60"/>
      <c r="W10" s="61"/>
      <c r="X10" s="76"/>
      <c r="Y10" s="62"/>
      <c r="BK10" s="19"/>
    </row>
    <row r="11" spans="2:115" ht="21" customHeight="1" x14ac:dyDescent="0.15">
      <c r="B11" s="137"/>
      <c r="C11" s="183" t="s">
        <v>75</v>
      </c>
      <c r="D11" s="184"/>
      <c r="E11" s="184"/>
      <c r="F11" s="184"/>
      <c r="G11" s="184"/>
      <c r="H11" s="184"/>
      <c r="I11" s="184"/>
      <c r="J11" s="184"/>
      <c r="K11" s="184"/>
      <c r="L11" s="184"/>
      <c r="M11" s="184"/>
      <c r="N11" s="184"/>
      <c r="O11" s="184"/>
      <c r="P11" s="184"/>
      <c r="Q11" s="184"/>
      <c r="R11" s="184"/>
      <c r="S11" s="184"/>
      <c r="T11" s="185"/>
      <c r="U11" s="88">
        <f>U10+U6</f>
        <v>2.7977073499662848</v>
      </c>
      <c r="V11" s="88"/>
      <c r="W11" s="88"/>
      <c r="BK11" s="19"/>
      <c r="BM11" s="37" t="s">
        <v>45</v>
      </c>
      <c r="BN11" s="37"/>
      <c r="BO11" s="37"/>
      <c r="BP11" s="37"/>
      <c r="BQ11" s="37"/>
      <c r="BR11" s="38" t="s">
        <v>46</v>
      </c>
      <c r="BS11" s="38"/>
      <c r="BT11" s="38"/>
      <c r="BU11" s="38"/>
      <c r="BV11" s="38"/>
      <c r="BW11" s="39" t="s">
        <v>47</v>
      </c>
      <c r="BX11" s="39"/>
      <c r="BY11" s="39"/>
      <c r="BZ11" s="39"/>
      <c r="CA11" s="39"/>
      <c r="CB11" s="167" t="s">
        <v>107</v>
      </c>
      <c r="CC11" s="150" t="s">
        <v>50</v>
      </c>
      <c r="CD11" s="150"/>
      <c r="CE11" s="150"/>
      <c r="CF11" s="150"/>
      <c r="CG11" s="150"/>
      <c r="CH11" s="150"/>
      <c r="CI11" s="150"/>
      <c r="CJ11" s="150"/>
      <c r="CK11" s="150"/>
      <c r="CL11" s="150"/>
      <c r="CM11" s="150"/>
      <c r="CN11" s="152" t="s">
        <v>122</v>
      </c>
      <c r="CO11" s="152"/>
      <c r="CP11" s="152"/>
      <c r="CQ11" s="152"/>
      <c r="CR11" s="152"/>
      <c r="CS11" s="152"/>
      <c r="CT11" s="168" t="s">
        <v>123</v>
      </c>
      <c r="CU11" s="168"/>
      <c r="CV11" s="168"/>
      <c r="CW11" s="168"/>
      <c r="CX11" s="168"/>
      <c r="CY11" s="168"/>
      <c r="CZ11" s="168"/>
      <c r="DA11" s="168"/>
      <c r="DB11" s="168"/>
      <c r="DC11" s="168"/>
      <c r="DD11" s="168"/>
      <c r="DE11" s="147" t="s">
        <v>116</v>
      </c>
      <c r="DF11" s="169" t="s">
        <v>126</v>
      </c>
      <c r="DG11" s="169"/>
      <c r="DH11" s="169"/>
      <c r="DI11" s="169" t="s">
        <v>127</v>
      </c>
      <c r="DJ11" s="169"/>
      <c r="DK11" s="169"/>
    </row>
    <row r="12" spans="2:115" ht="21" customHeight="1" x14ac:dyDescent="0.15">
      <c r="B12" s="5"/>
      <c r="AM12" s="4"/>
      <c r="BK12" s="19"/>
      <c r="BM12" s="155" t="s">
        <v>112</v>
      </c>
      <c r="BN12" s="155" t="s">
        <v>113</v>
      </c>
      <c r="BO12" s="153" t="s">
        <v>111</v>
      </c>
      <c r="BP12" s="155" t="s">
        <v>113</v>
      </c>
      <c r="BQ12" s="153" t="s">
        <v>111</v>
      </c>
      <c r="BR12" s="155" t="s">
        <v>112</v>
      </c>
      <c r="BS12" s="155" t="s">
        <v>113</v>
      </c>
      <c r="BT12" s="153" t="s">
        <v>111</v>
      </c>
      <c r="BU12" s="155" t="s">
        <v>113</v>
      </c>
      <c r="BV12" s="153" t="s">
        <v>111</v>
      </c>
      <c r="BW12" s="155" t="s">
        <v>112</v>
      </c>
      <c r="BX12" s="155" t="s">
        <v>113</v>
      </c>
      <c r="BY12" s="153" t="s">
        <v>111</v>
      </c>
      <c r="BZ12" s="155" t="s">
        <v>113</v>
      </c>
      <c r="CA12" s="153" t="s">
        <v>111</v>
      </c>
      <c r="CB12" s="167"/>
      <c r="CC12" s="148" t="s">
        <v>117</v>
      </c>
      <c r="CD12" s="148" t="s">
        <v>113</v>
      </c>
      <c r="CE12" s="148" t="s">
        <v>114</v>
      </c>
      <c r="CF12" s="148" t="s">
        <v>113</v>
      </c>
      <c r="CG12" s="148" t="s">
        <v>114</v>
      </c>
      <c r="CH12" s="148" t="s">
        <v>112</v>
      </c>
      <c r="CI12" s="148" t="s">
        <v>113</v>
      </c>
      <c r="CJ12" s="151" t="s">
        <v>115</v>
      </c>
      <c r="CK12" s="151" t="s">
        <v>111</v>
      </c>
      <c r="CL12" s="148" t="s">
        <v>113</v>
      </c>
      <c r="CM12" s="151" t="s">
        <v>120</v>
      </c>
      <c r="CN12" s="148" t="s">
        <v>112</v>
      </c>
      <c r="CO12" s="148" t="s">
        <v>113</v>
      </c>
      <c r="CP12" s="151" t="s">
        <v>121</v>
      </c>
      <c r="CQ12" s="151" t="s">
        <v>111</v>
      </c>
      <c r="CR12" s="148" t="s">
        <v>113</v>
      </c>
      <c r="CS12" s="151" t="s">
        <v>120</v>
      </c>
      <c r="CT12" s="148" t="s">
        <v>117</v>
      </c>
      <c r="CU12" s="148" t="s">
        <v>113</v>
      </c>
      <c r="CV12" s="148" t="s">
        <v>114</v>
      </c>
      <c r="CW12" s="148" t="s">
        <v>113</v>
      </c>
      <c r="CX12" s="148" t="s">
        <v>114</v>
      </c>
      <c r="CY12" s="148" t="s">
        <v>112</v>
      </c>
      <c r="CZ12" s="148" t="s">
        <v>113</v>
      </c>
      <c r="DA12" s="151" t="s">
        <v>115</v>
      </c>
      <c r="DB12" s="151" t="s">
        <v>111</v>
      </c>
      <c r="DC12" s="148" t="s">
        <v>113</v>
      </c>
      <c r="DD12" s="151" t="s">
        <v>120</v>
      </c>
      <c r="DE12" s="147"/>
      <c r="DF12" s="170"/>
      <c r="DG12" s="170"/>
      <c r="DH12" s="170"/>
      <c r="DI12" s="170"/>
      <c r="DJ12" s="170"/>
      <c r="DK12" s="170"/>
    </row>
    <row r="13" spans="2:115" ht="21" customHeight="1" x14ac:dyDescent="0.15">
      <c r="B13" s="75" t="s">
        <v>77</v>
      </c>
      <c r="C13" s="127" t="s">
        <v>71</v>
      </c>
      <c r="D13" s="128"/>
      <c r="E13" s="128"/>
      <c r="F13" s="128"/>
      <c r="G13" s="128"/>
      <c r="H13" s="128"/>
      <c r="I13" s="128"/>
      <c r="J13" s="128"/>
      <c r="K13" s="128"/>
      <c r="L13" s="128"/>
      <c r="M13" s="128"/>
      <c r="N13" s="128"/>
      <c r="O13" s="128"/>
      <c r="P13" s="128"/>
      <c r="Q13" s="128"/>
      <c r="R13" s="128"/>
      <c r="S13" s="128"/>
      <c r="T13" s="129"/>
      <c r="U13" s="87">
        <v>15</v>
      </c>
      <c r="V13" s="87"/>
      <c r="W13" s="87"/>
      <c r="X13" s="76" t="s">
        <v>70</v>
      </c>
      <c r="Y13" s="62"/>
      <c r="BK13" s="19"/>
      <c r="BM13" s="156"/>
      <c r="BN13" s="156"/>
      <c r="BO13" s="154"/>
      <c r="BP13" s="156"/>
      <c r="BQ13" s="154"/>
      <c r="BR13" s="156"/>
      <c r="BS13" s="156"/>
      <c r="BT13" s="154"/>
      <c r="BU13" s="156"/>
      <c r="BV13" s="154"/>
      <c r="BW13" s="156"/>
      <c r="BX13" s="156"/>
      <c r="BY13" s="154"/>
      <c r="BZ13" s="156"/>
      <c r="CA13" s="154"/>
      <c r="CB13" s="167"/>
      <c r="CC13" s="148"/>
      <c r="CD13" s="148"/>
      <c r="CE13" s="148"/>
      <c r="CF13" s="148"/>
      <c r="CG13" s="148"/>
      <c r="CH13" s="148"/>
      <c r="CI13" s="148"/>
      <c r="CJ13" s="151"/>
      <c r="CK13" s="151"/>
      <c r="CL13" s="148"/>
      <c r="CM13" s="151"/>
      <c r="CN13" s="148"/>
      <c r="CO13" s="148"/>
      <c r="CP13" s="151"/>
      <c r="CQ13" s="151"/>
      <c r="CR13" s="148"/>
      <c r="CS13" s="151"/>
      <c r="CT13" s="148"/>
      <c r="CU13" s="148"/>
      <c r="CV13" s="148"/>
      <c r="CW13" s="148"/>
      <c r="CX13" s="148"/>
      <c r="CY13" s="148"/>
      <c r="CZ13" s="148"/>
      <c r="DA13" s="151"/>
      <c r="DB13" s="151"/>
      <c r="DC13" s="148"/>
      <c r="DD13" s="151"/>
      <c r="DE13" s="147"/>
      <c r="DF13" s="170"/>
      <c r="DG13" s="170"/>
      <c r="DH13" s="170"/>
      <c r="DI13" s="170"/>
      <c r="DJ13" s="170"/>
      <c r="DK13" s="170"/>
    </row>
    <row r="14" spans="2:115" ht="21" customHeight="1" x14ac:dyDescent="0.15">
      <c r="B14" s="75"/>
      <c r="C14" s="127" t="s">
        <v>78</v>
      </c>
      <c r="D14" s="128"/>
      <c r="E14" s="128"/>
      <c r="F14" s="128"/>
      <c r="G14" s="128"/>
      <c r="H14" s="128"/>
      <c r="I14" s="128"/>
      <c r="J14" s="128"/>
      <c r="K14" s="128"/>
      <c r="L14" s="128"/>
      <c r="M14" s="128"/>
      <c r="N14" s="128"/>
      <c r="O14" s="128"/>
      <c r="P14" s="128"/>
      <c r="Q14" s="128"/>
      <c r="R14" s="128"/>
      <c r="S14" s="128"/>
      <c r="T14" s="129"/>
      <c r="U14" s="73">
        <f>DH59</f>
        <v>1</v>
      </c>
      <c r="V14" s="73"/>
      <c r="W14" s="73"/>
      <c r="X14" s="31"/>
      <c r="Y14" s="31"/>
      <c r="BK14" s="19"/>
      <c r="BM14" s="156"/>
      <c r="BN14" s="156"/>
      <c r="BO14" s="154"/>
      <c r="BP14" s="156"/>
      <c r="BQ14" s="154"/>
      <c r="BR14" s="156"/>
      <c r="BS14" s="156"/>
      <c r="BT14" s="154"/>
      <c r="BU14" s="156"/>
      <c r="BV14" s="154"/>
      <c r="BW14" s="156"/>
      <c r="BX14" s="156"/>
      <c r="BY14" s="154"/>
      <c r="BZ14" s="156"/>
      <c r="CA14" s="154"/>
      <c r="CB14" s="167"/>
      <c r="CC14" s="148"/>
      <c r="CD14" s="148"/>
      <c r="CE14" s="148"/>
      <c r="CF14" s="148"/>
      <c r="CG14" s="148"/>
      <c r="CH14" s="148"/>
      <c r="CI14" s="148"/>
      <c r="CJ14" s="151"/>
      <c r="CK14" s="151"/>
      <c r="CL14" s="148"/>
      <c r="CM14" s="151"/>
      <c r="CN14" s="148"/>
      <c r="CO14" s="148"/>
      <c r="CP14" s="151"/>
      <c r="CQ14" s="151"/>
      <c r="CR14" s="148"/>
      <c r="CS14" s="151"/>
      <c r="CT14" s="148"/>
      <c r="CU14" s="148"/>
      <c r="CV14" s="148"/>
      <c r="CW14" s="148"/>
      <c r="CX14" s="148"/>
      <c r="CY14" s="148"/>
      <c r="CZ14" s="148"/>
      <c r="DA14" s="151"/>
      <c r="DB14" s="151"/>
      <c r="DC14" s="148"/>
      <c r="DD14" s="151"/>
      <c r="DE14" s="147"/>
      <c r="DF14" s="170"/>
      <c r="DG14" s="170"/>
      <c r="DH14" s="170"/>
      <c r="DI14" s="170"/>
      <c r="DJ14" s="170"/>
      <c r="DK14" s="170"/>
    </row>
    <row r="15" spans="2:115" ht="21" customHeight="1" x14ac:dyDescent="0.15">
      <c r="B15" s="75"/>
      <c r="C15" s="127" t="s">
        <v>79</v>
      </c>
      <c r="D15" s="128"/>
      <c r="E15" s="128"/>
      <c r="F15" s="128"/>
      <c r="G15" s="128"/>
      <c r="H15" s="128"/>
      <c r="I15" s="128"/>
      <c r="J15" s="128"/>
      <c r="K15" s="128"/>
      <c r="L15" s="128"/>
      <c r="M15" s="128"/>
      <c r="N15" s="128"/>
      <c r="O15" s="128"/>
      <c r="P15" s="128"/>
      <c r="Q15" s="128"/>
      <c r="R15" s="128"/>
      <c r="S15" s="128"/>
      <c r="T15" s="129"/>
      <c r="U15" s="73">
        <f>DH60</f>
        <v>1</v>
      </c>
      <c r="V15" s="73"/>
      <c r="W15" s="73"/>
      <c r="X15" s="31"/>
      <c r="Y15" s="31"/>
      <c r="BK15" s="19"/>
      <c r="BM15" s="156"/>
      <c r="BN15" s="156"/>
      <c r="BO15" s="154"/>
      <c r="BP15" s="156"/>
      <c r="BQ15" s="154"/>
      <c r="BR15" s="156"/>
      <c r="BS15" s="156"/>
      <c r="BT15" s="154"/>
      <c r="BU15" s="156"/>
      <c r="BV15" s="154"/>
      <c r="BW15" s="156"/>
      <c r="BX15" s="156"/>
      <c r="BY15" s="154"/>
      <c r="BZ15" s="156"/>
      <c r="CA15" s="154"/>
      <c r="CB15" s="167"/>
      <c r="CC15" s="148"/>
      <c r="CD15" s="148"/>
      <c r="CE15" s="148"/>
      <c r="CF15" s="148"/>
      <c r="CG15" s="148"/>
      <c r="CH15" s="148"/>
      <c r="CI15" s="148"/>
      <c r="CJ15" s="151"/>
      <c r="CK15" s="151"/>
      <c r="CL15" s="148"/>
      <c r="CM15" s="151"/>
      <c r="CN15" s="148"/>
      <c r="CO15" s="148"/>
      <c r="CP15" s="151"/>
      <c r="CQ15" s="151"/>
      <c r="CR15" s="148"/>
      <c r="CS15" s="151"/>
      <c r="CT15" s="148"/>
      <c r="CU15" s="148"/>
      <c r="CV15" s="148"/>
      <c r="CW15" s="148"/>
      <c r="CX15" s="148"/>
      <c r="CY15" s="148"/>
      <c r="CZ15" s="148"/>
      <c r="DA15" s="151"/>
      <c r="DB15" s="151"/>
      <c r="DC15" s="148"/>
      <c r="DD15" s="151"/>
      <c r="DE15" s="147"/>
      <c r="DF15" s="170"/>
      <c r="DG15" s="170"/>
      <c r="DH15" s="170"/>
      <c r="DI15" s="170"/>
      <c r="DJ15" s="170"/>
      <c r="DK15" s="170"/>
    </row>
    <row r="16" spans="2:115" ht="21" customHeight="1" x14ac:dyDescent="0.15">
      <c r="B16" s="75"/>
      <c r="C16" s="127" t="s">
        <v>80</v>
      </c>
      <c r="D16" s="128"/>
      <c r="E16" s="128"/>
      <c r="F16" s="128"/>
      <c r="G16" s="128"/>
      <c r="H16" s="128"/>
      <c r="I16" s="128"/>
      <c r="J16" s="128"/>
      <c r="K16" s="128"/>
      <c r="L16" s="128"/>
      <c r="M16" s="128"/>
      <c r="N16" s="128"/>
      <c r="O16" s="128"/>
      <c r="P16" s="128"/>
      <c r="Q16" s="128"/>
      <c r="R16" s="128"/>
      <c r="S16" s="128"/>
      <c r="T16" s="129"/>
      <c r="U16" s="74">
        <f>AI60+BD60</f>
        <v>0.54</v>
      </c>
      <c r="V16" s="74"/>
      <c r="W16" s="74"/>
      <c r="X16" s="30"/>
      <c r="Y16" s="30"/>
      <c r="BK16" s="19"/>
      <c r="BM16" s="156"/>
      <c r="BN16" s="156"/>
      <c r="BO16" s="154"/>
      <c r="BP16" s="156"/>
      <c r="BQ16" s="154"/>
      <c r="BR16" s="156"/>
      <c r="BS16" s="156"/>
      <c r="BT16" s="154"/>
      <c r="BU16" s="156"/>
      <c r="BV16" s="154"/>
      <c r="BW16" s="156"/>
      <c r="BX16" s="156"/>
      <c r="BY16" s="154"/>
      <c r="BZ16" s="156"/>
      <c r="CA16" s="154"/>
      <c r="CB16" s="167"/>
      <c r="CC16" s="148"/>
      <c r="CD16" s="148"/>
      <c r="CE16" s="148"/>
      <c r="CF16" s="148"/>
      <c r="CG16" s="148"/>
      <c r="CH16" s="148"/>
      <c r="CI16" s="148"/>
      <c r="CJ16" s="151"/>
      <c r="CK16" s="151"/>
      <c r="CL16" s="148"/>
      <c r="CM16" s="151"/>
      <c r="CN16" s="148"/>
      <c r="CO16" s="148"/>
      <c r="CP16" s="151"/>
      <c r="CQ16" s="151"/>
      <c r="CR16" s="148"/>
      <c r="CS16" s="151"/>
      <c r="CT16" s="148"/>
      <c r="CU16" s="148"/>
      <c r="CV16" s="148"/>
      <c r="CW16" s="148"/>
      <c r="CX16" s="148"/>
      <c r="CY16" s="148"/>
      <c r="CZ16" s="148"/>
      <c r="DA16" s="151"/>
      <c r="DB16" s="151"/>
      <c r="DC16" s="148"/>
      <c r="DD16" s="151"/>
      <c r="DE16" s="147"/>
      <c r="DF16" s="170"/>
      <c r="DG16" s="170"/>
      <c r="DH16" s="170"/>
      <c r="DI16" s="170"/>
      <c r="DJ16" s="170"/>
      <c r="DK16" s="170"/>
    </row>
    <row r="17" spans="2:115" ht="21" customHeight="1" x14ac:dyDescent="0.15">
      <c r="BK17" s="19"/>
      <c r="BM17" s="156"/>
      <c r="BN17" s="156"/>
      <c r="BO17" s="154"/>
      <c r="BP17" s="156"/>
      <c r="BQ17" s="154"/>
      <c r="BR17" s="156"/>
      <c r="BS17" s="156"/>
      <c r="BT17" s="154"/>
      <c r="BU17" s="156"/>
      <c r="BV17" s="154"/>
      <c r="BW17" s="156"/>
      <c r="BX17" s="156"/>
      <c r="BY17" s="154"/>
      <c r="BZ17" s="156"/>
      <c r="CA17" s="154"/>
      <c r="CB17" s="167"/>
      <c r="CC17" s="148"/>
      <c r="CD17" s="148"/>
      <c r="CE17" s="148"/>
      <c r="CF17" s="148"/>
      <c r="CG17" s="148"/>
      <c r="CH17" s="148"/>
      <c r="CI17" s="148"/>
      <c r="CJ17" s="151"/>
      <c r="CK17" s="151"/>
      <c r="CL17" s="148"/>
      <c r="CM17" s="151"/>
      <c r="CN17" s="148"/>
      <c r="CO17" s="148"/>
      <c r="CP17" s="151"/>
      <c r="CQ17" s="151"/>
      <c r="CR17" s="148"/>
      <c r="CS17" s="151"/>
      <c r="CT17" s="148"/>
      <c r="CU17" s="148"/>
      <c r="CV17" s="148"/>
      <c r="CW17" s="148"/>
      <c r="CX17" s="148"/>
      <c r="CY17" s="148"/>
      <c r="CZ17" s="148"/>
      <c r="DA17" s="151"/>
      <c r="DB17" s="151"/>
      <c r="DC17" s="148"/>
      <c r="DD17" s="151"/>
      <c r="DE17" s="147"/>
      <c r="DF17" s="170"/>
      <c r="DG17" s="170"/>
      <c r="DH17" s="170"/>
      <c r="DI17" s="170"/>
      <c r="DJ17" s="170"/>
      <c r="DK17" s="170"/>
    </row>
    <row r="18" spans="2:115" ht="21" customHeight="1" x14ac:dyDescent="0.15">
      <c r="B18" s="71" t="s">
        <v>69</v>
      </c>
      <c r="C18" s="71"/>
      <c r="D18" s="81" t="s">
        <v>63</v>
      </c>
      <c r="E18" s="141" t="s">
        <v>64</v>
      </c>
      <c r="F18" s="142"/>
      <c r="G18" s="77" t="s">
        <v>10</v>
      </c>
      <c r="H18" s="77"/>
      <c r="I18" s="77"/>
      <c r="J18" s="77"/>
      <c r="K18" s="77"/>
      <c r="L18" s="77"/>
      <c r="M18" s="77"/>
      <c r="N18" s="77"/>
      <c r="O18" s="77"/>
      <c r="P18" s="77"/>
      <c r="Q18" s="77"/>
      <c r="R18" s="77"/>
      <c r="S18" s="77"/>
      <c r="T18" s="77"/>
      <c r="U18" s="77"/>
      <c r="V18" s="77"/>
      <c r="W18" s="77"/>
      <c r="X18" s="177" t="s">
        <v>62</v>
      </c>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9"/>
      <c r="BK18" s="56"/>
      <c r="BL18" s="19"/>
      <c r="BM18" s="156"/>
      <c r="BN18" s="156"/>
      <c r="BO18" s="154"/>
      <c r="BP18" s="156"/>
      <c r="BQ18" s="154"/>
      <c r="BR18" s="156"/>
      <c r="BS18" s="156"/>
      <c r="BT18" s="154"/>
      <c r="BU18" s="156"/>
      <c r="BV18" s="154"/>
      <c r="BW18" s="156"/>
      <c r="BX18" s="156"/>
      <c r="BY18" s="154"/>
      <c r="BZ18" s="156"/>
      <c r="CA18" s="154"/>
      <c r="CB18" s="167"/>
      <c r="CC18" s="148"/>
      <c r="CD18" s="148"/>
      <c r="CE18" s="148"/>
      <c r="CF18" s="148"/>
      <c r="CG18" s="148"/>
      <c r="CH18" s="148"/>
      <c r="CI18" s="148"/>
      <c r="CJ18" s="151"/>
      <c r="CK18" s="151"/>
      <c r="CL18" s="148"/>
      <c r="CM18" s="151"/>
      <c r="CN18" s="148"/>
      <c r="CO18" s="148"/>
      <c r="CP18" s="151"/>
      <c r="CQ18" s="151"/>
      <c r="CR18" s="148"/>
      <c r="CS18" s="151"/>
      <c r="CT18" s="148"/>
      <c r="CU18" s="148"/>
      <c r="CV18" s="148"/>
      <c r="CW18" s="148"/>
      <c r="CX18" s="148"/>
      <c r="CY18" s="148"/>
      <c r="CZ18" s="148"/>
      <c r="DA18" s="151"/>
      <c r="DB18" s="151"/>
      <c r="DC18" s="148"/>
      <c r="DD18" s="151"/>
      <c r="DE18" s="147"/>
      <c r="DF18" s="170"/>
      <c r="DG18" s="170"/>
      <c r="DH18" s="170"/>
      <c r="DI18" s="170"/>
      <c r="DJ18" s="170"/>
      <c r="DK18" s="170"/>
    </row>
    <row r="19" spans="2:115" ht="21" customHeight="1" x14ac:dyDescent="0.15">
      <c r="B19" s="71"/>
      <c r="C19" s="71"/>
      <c r="D19" s="82"/>
      <c r="E19" s="143"/>
      <c r="F19" s="144"/>
      <c r="G19" s="72" t="s">
        <v>67</v>
      </c>
      <c r="H19" s="72"/>
      <c r="I19" s="72"/>
      <c r="J19" s="72"/>
      <c r="K19" s="72"/>
      <c r="L19" s="72"/>
      <c r="M19" s="72"/>
      <c r="N19" s="72"/>
      <c r="O19" s="72"/>
      <c r="P19" s="72"/>
      <c r="Q19" s="72"/>
      <c r="R19" s="72"/>
      <c r="S19" s="72"/>
      <c r="T19" s="72"/>
      <c r="U19" s="72"/>
      <c r="V19" s="72"/>
      <c r="W19" s="72"/>
      <c r="X19" s="115" t="s">
        <v>68</v>
      </c>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7"/>
      <c r="BK19" s="56"/>
      <c r="BL19" s="33"/>
      <c r="BM19" s="156"/>
      <c r="BN19" s="156"/>
      <c r="BO19" s="154"/>
      <c r="BP19" s="156"/>
      <c r="BQ19" s="154"/>
      <c r="BR19" s="156"/>
      <c r="BS19" s="156"/>
      <c r="BT19" s="154"/>
      <c r="BU19" s="156"/>
      <c r="BV19" s="154"/>
      <c r="BW19" s="156"/>
      <c r="BX19" s="156"/>
      <c r="BY19" s="154"/>
      <c r="BZ19" s="156"/>
      <c r="CA19" s="154"/>
      <c r="CB19" s="167"/>
      <c r="CC19" s="148"/>
      <c r="CD19" s="148"/>
      <c r="CE19" s="148"/>
      <c r="CF19" s="148"/>
      <c r="CG19" s="148"/>
      <c r="CH19" s="148"/>
      <c r="CI19" s="148"/>
      <c r="CJ19" s="151"/>
      <c r="CK19" s="151"/>
      <c r="CL19" s="148"/>
      <c r="CM19" s="151"/>
      <c r="CN19" s="148"/>
      <c r="CO19" s="148"/>
      <c r="CP19" s="151"/>
      <c r="CQ19" s="151"/>
      <c r="CR19" s="148"/>
      <c r="CS19" s="151"/>
      <c r="CT19" s="148"/>
      <c r="CU19" s="148"/>
      <c r="CV19" s="148"/>
      <c r="CW19" s="148"/>
      <c r="CX19" s="148"/>
      <c r="CY19" s="148"/>
      <c r="CZ19" s="148"/>
      <c r="DA19" s="151"/>
      <c r="DB19" s="151"/>
      <c r="DC19" s="148"/>
      <c r="DD19" s="151"/>
      <c r="DE19" s="147"/>
      <c r="DF19" s="170"/>
      <c r="DG19" s="170"/>
      <c r="DH19" s="170"/>
      <c r="DI19" s="170"/>
      <c r="DJ19" s="170"/>
      <c r="DK19" s="170"/>
    </row>
    <row r="20" spans="2:115" ht="21" customHeight="1" x14ac:dyDescent="0.15">
      <c r="B20" s="71"/>
      <c r="C20" s="71"/>
      <c r="D20" s="82"/>
      <c r="E20" s="143"/>
      <c r="F20" s="144"/>
      <c r="G20" s="141" t="s">
        <v>134</v>
      </c>
      <c r="H20" s="158"/>
      <c r="I20" s="158"/>
      <c r="J20" s="158"/>
      <c r="K20" s="165"/>
      <c r="L20" s="141" t="s">
        <v>135</v>
      </c>
      <c r="M20" s="158"/>
      <c r="N20" s="158"/>
      <c r="O20" s="158"/>
      <c r="P20" s="165"/>
      <c r="Q20" s="141" t="s">
        <v>136</v>
      </c>
      <c r="R20" s="158"/>
      <c r="S20" s="158"/>
      <c r="T20" s="158"/>
      <c r="U20" s="165"/>
      <c r="V20" s="161" t="s">
        <v>106</v>
      </c>
      <c r="W20" s="162"/>
      <c r="X20" s="157" t="s">
        <v>137</v>
      </c>
      <c r="Y20" s="158"/>
      <c r="Z20" s="158"/>
      <c r="AA20" s="158"/>
      <c r="AB20" s="158"/>
      <c r="AC20" s="158"/>
      <c r="AD20" s="158"/>
      <c r="AE20" s="158"/>
      <c r="AF20" s="158"/>
      <c r="AG20" s="158"/>
      <c r="AH20" s="158"/>
      <c r="AI20" s="158"/>
      <c r="AJ20" s="158"/>
      <c r="AK20" s="158"/>
      <c r="AL20" s="158"/>
      <c r="AM20" s="165"/>
      <c r="AN20" s="157" t="s">
        <v>138</v>
      </c>
      <c r="AO20" s="158"/>
      <c r="AP20" s="158"/>
      <c r="AQ20" s="158"/>
      <c r="AR20" s="158"/>
      <c r="AS20" s="157" t="s">
        <v>140</v>
      </c>
      <c r="AT20" s="158"/>
      <c r="AU20" s="158"/>
      <c r="AV20" s="158"/>
      <c r="AW20" s="158"/>
      <c r="AX20" s="158"/>
      <c r="AY20" s="158"/>
      <c r="AZ20" s="158"/>
      <c r="BA20" s="158"/>
      <c r="BB20" s="158"/>
      <c r="BC20" s="158"/>
      <c r="BD20" s="158"/>
      <c r="BE20" s="158"/>
      <c r="BF20" s="158"/>
      <c r="BG20" s="158"/>
      <c r="BH20" s="165"/>
      <c r="BI20" s="161" t="s">
        <v>106</v>
      </c>
      <c r="BJ20" s="162"/>
      <c r="BK20" s="56"/>
      <c r="BL20" s="33"/>
      <c r="BM20" s="156"/>
      <c r="BN20" s="156"/>
      <c r="BO20" s="154"/>
      <c r="BP20" s="156"/>
      <c r="BQ20" s="154"/>
      <c r="BR20" s="156"/>
      <c r="BS20" s="156"/>
      <c r="BT20" s="154"/>
      <c r="BU20" s="156"/>
      <c r="BV20" s="154"/>
      <c r="BW20" s="156"/>
      <c r="BX20" s="156"/>
      <c r="BY20" s="154"/>
      <c r="BZ20" s="156"/>
      <c r="CA20" s="154"/>
      <c r="CB20" s="167"/>
      <c r="CC20" s="148"/>
      <c r="CD20" s="148"/>
      <c r="CE20" s="148"/>
      <c r="CF20" s="148"/>
      <c r="CG20" s="148"/>
      <c r="CH20" s="148"/>
      <c r="CI20" s="148"/>
      <c r="CJ20" s="151"/>
      <c r="CK20" s="151"/>
      <c r="CL20" s="148"/>
      <c r="CM20" s="151"/>
      <c r="CN20" s="148"/>
      <c r="CO20" s="148"/>
      <c r="CP20" s="151"/>
      <c r="CQ20" s="151"/>
      <c r="CR20" s="148"/>
      <c r="CS20" s="151"/>
      <c r="CT20" s="148"/>
      <c r="CU20" s="148"/>
      <c r="CV20" s="148"/>
      <c r="CW20" s="148"/>
      <c r="CX20" s="148"/>
      <c r="CY20" s="148"/>
      <c r="CZ20" s="148"/>
      <c r="DA20" s="151"/>
      <c r="DB20" s="151"/>
      <c r="DC20" s="148"/>
      <c r="DD20" s="151"/>
      <c r="DE20" s="147"/>
      <c r="DF20" s="170"/>
      <c r="DG20" s="170"/>
      <c r="DH20" s="170"/>
      <c r="DI20" s="170"/>
      <c r="DJ20" s="170"/>
      <c r="DK20" s="170"/>
    </row>
    <row r="21" spans="2:115" ht="21" customHeight="1" x14ac:dyDescent="0.15">
      <c r="B21" s="71"/>
      <c r="C21" s="71"/>
      <c r="D21" s="83"/>
      <c r="E21" s="145"/>
      <c r="F21" s="146"/>
      <c r="G21" s="159"/>
      <c r="H21" s="160"/>
      <c r="I21" s="160"/>
      <c r="J21" s="160"/>
      <c r="K21" s="166"/>
      <c r="L21" s="159"/>
      <c r="M21" s="160"/>
      <c r="N21" s="160"/>
      <c r="O21" s="160"/>
      <c r="P21" s="166"/>
      <c r="Q21" s="159"/>
      <c r="R21" s="160"/>
      <c r="S21" s="160"/>
      <c r="T21" s="160"/>
      <c r="U21" s="166"/>
      <c r="V21" s="163"/>
      <c r="W21" s="164"/>
      <c r="X21" s="72" t="s">
        <v>132</v>
      </c>
      <c r="Y21" s="72"/>
      <c r="Z21" s="72"/>
      <c r="AA21" s="72"/>
      <c r="AB21" s="72"/>
      <c r="AC21" s="72"/>
      <c r="AD21" s="72"/>
      <c r="AE21" s="72"/>
      <c r="AF21" s="149"/>
      <c r="AG21" s="149"/>
      <c r="AH21" s="149"/>
      <c r="AI21" s="72" t="s">
        <v>6</v>
      </c>
      <c r="AJ21" s="72"/>
      <c r="AK21" s="72"/>
      <c r="AL21" s="72" t="s">
        <v>118</v>
      </c>
      <c r="AM21" s="72"/>
      <c r="AN21" s="159" t="s">
        <v>139</v>
      </c>
      <c r="AO21" s="160"/>
      <c r="AP21" s="160"/>
      <c r="AQ21" s="115" t="s">
        <v>118</v>
      </c>
      <c r="AR21" s="117"/>
      <c r="AS21" s="72" t="s">
        <v>132</v>
      </c>
      <c r="AT21" s="72"/>
      <c r="AU21" s="72"/>
      <c r="AV21" s="72"/>
      <c r="AW21" s="72"/>
      <c r="AX21" s="72"/>
      <c r="AY21" s="72"/>
      <c r="AZ21" s="72"/>
      <c r="BA21" s="149"/>
      <c r="BB21" s="149"/>
      <c r="BC21" s="149"/>
      <c r="BD21" s="72" t="s">
        <v>6</v>
      </c>
      <c r="BE21" s="72"/>
      <c r="BF21" s="72"/>
      <c r="BG21" s="72" t="s">
        <v>118</v>
      </c>
      <c r="BH21" s="72"/>
      <c r="BI21" s="163"/>
      <c r="BJ21" s="164"/>
      <c r="BK21" s="56"/>
      <c r="BL21" s="33"/>
      <c r="BM21" s="156"/>
      <c r="BN21" s="156"/>
      <c r="BO21" s="154"/>
      <c r="BP21" s="156"/>
      <c r="BQ21" s="154"/>
      <c r="BR21" s="156"/>
      <c r="BS21" s="156"/>
      <c r="BT21" s="154"/>
      <c r="BU21" s="156"/>
      <c r="BV21" s="154"/>
      <c r="BW21" s="156"/>
      <c r="BX21" s="156"/>
      <c r="BY21" s="154"/>
      <c r="BZ21" s="156"/>
      <c r="CA21" s="154"/>
      <c r="CB21" s="167"/>
      <c r="CC21" s="148"/>
      <c r="CD21" s="148"/>
      <c r="CE21" s="148"/>
      <c r="CF21" s="148"/>
      <c r="CG21" s="148"/>
      <c r="CH21" s="148"/>
      <c r="CI21" s="148"/>
      <c r="CJ21" s="151"/>
      <c r="CK21" s="151"/>
      <c r="CL21" s="148"/>
      <c r="CM21" s="151"/>
      <c r="CN21" s="148"/>
      <c r="CO21" s="148"/>
      <c r="CP21" s="151"/>
      <c r="CQ21" s="151"/>
      <c r="CR21" s="148"/>
      <c r="CS21" s="151"/>
      <c r="CT21" s="148"/>
      <c r="CU21" s="148"/>
      <c r="CV21" s="148"/>
      <c r="CW21" s="148"/>
      <c r="CX21" s="148"/>
      <c r="CY21" s="148"/>
      <c r="CZ21" s="148"/>
      <c r="DA21" s="151"/>
      <c r="DB21" s="151"/>
      <c r="DC21" s="148"/>
      <c r="DD21" s="151"/>
      <c r="DE21" s="147"/>
      <c r="DF21" s="171"/>
      <c r="DG21" s="171"/>
      <c r="DH21" s="171"/>
      <c r="DI21" s="171"/>
      <c r="DJ21" s="171"/>
      <c r="DK21" s="171"/>
    </row>
    <row r="22" spans="2:115" ht="21" customHeight="1" x14ac:dyDescent="0.15">
      <c r="B22" s="58" t="s">
        <v>12</v>
      </c>
      <c r="C22" s="58"/>
      <c r="D22" s="55">
        <v>1</v>
      </c>
      <c r="E22" s="67">
        <v>101</v>
      </c>
      <c r="F22" s="68"/>
      <c r="G22" s="58" t="s">
        <v>3</v>
      </c>
      <c r="H22" s="58"/>
      <c r="I22" s="58"/>
      <c r="J22" s="58">
        <v>15</v>
      </c>
      <c r="K22" s="58"/>
      <c r="L22" s="58"/>
      <c r="M22" s="58"/>
      <c r="N22" s="58"/>
      <c r="O22" s="58"/>
      <c r="P22" s="58"/>
      <c r="Q22" s="58"/>
      <c r="R22" s="58"/>
      <c r="S22" s="58"/>
      <c r="T22" s="58"/>
      <c r="U22" s="58"/>
      <c r="V22" s="65">
        <f t="shared" ref="V22:V57" si="0">CB22</f>
        <v>0.13</v>
      </c>
      <c r="W22" s="66"/>
      <c r="X22" s="58" t="s">
        <v>119</v>
      </c>
      <c r="Y22" s="58"/>
      <c r="Z22" s="58"/>
      <c r="AA22" s="58"/>
      <c r="AB22" s="58"/>
      <c r="AC22" s="58"/>
      <c r="AD22" s="58"/>
      <c r="AE22" s="58"/>
      <c r="AF22" s="67" t="s">
        <v>3</v>
      </c>
      <c r="AG22" s="69"/>
      <c r="AH22" s="69"/>
      <c r="AI22" s="58" t="s">
        <v>9</v>
      </c>
      <c r="AJ22" s="58"/>
      <c r="AK22" s="58"/>
      <c r="AL22" s="67">
        <v>20</v>
      </c>
      <c r="AM22" s="68"/>
      <c r="AN22" s="58"/>
      <c r="AO22" s="58"/>
      <c r="AP22" s="58"/>
      <c r="AQ22" s="58"/>
      <c r="AR22" s="58"/>
      <c r="AS22" s="58"/>
      <c r="AT22" s="58"/>
      <c r="AU22" s="58"/>
      <c r="AV22" s="58"/>
      <c r="AW22" s="58"/>
      <c r="AX22" s="58"/>
      <c r="AY22" s="58"/>
      <c r="AZ22" s="58"/>
      <c r="BA22" s="67"/>
      <c r="BB22" s="69"/>
      <c r="BC22" s="69"/>
      <c r="BD22" s="58"/>
      <c r="BE22" s="58"/>
      <c r="BF22" s="58"/>
      <c r="BG22" s="67"/>
      <c r="BH22" s="68"/>
      <c r="BI22" s="63">
        <f>DE22</f>
        <v>0.22</v>
      </c>
      <c r="BJ22" s="64"/>
      <c r="BK22" s="19"/>
      <c r="BM22" s="8">
        <f>IF(BN22=1,0,VLOOKUP(G22,リスト!$B$3:$C$5,2,0)*2)</f>
        <v>120</v>
      </c>
      <c r="BN22" s="9">
        <f t="shared" ref="BN22:BN57" si="1">TYPE(G22)</f>
        <v>2</v>
      </c>
      <c r="BO22" s="8">
        <f t="shared" ref="BO22:BO57" si="2">ROUND(J22/BM22,2)</f>
        <v>0.13</v>
      </c>
      <c r="BP22" s="8">
        <f t="shared" ref="BP22" si="3">TYPE(BO22)</f>
        <v>1</v>
      </c>
      <c r="BQ22" s="10">
        <f t="shared" ref="BQ22" si="4">IF(BP22=1,BO22,0)</f>
        <v>0.13</v>
      </c>
      <c r="BR22" s="11">
        <f>IF(BS22=1,0,VLOOKUP(L22,リスト!$B$3:$C$5,2,0)*2)</f>
        <v>0</v>
      </c>
      <c r="BS22" s="12">
        <f t="shared" ref="BS22:BS57" si="5">TYPE(L22)</f>
        <v>1</v>
      </c>
      <c r="BT22" s="11" t="e">
        <f t="shared" ref="BT22:BT57" si="6">ROUND(O22/BR22,2)</f>
        <v>#DIV/0!</v>
      </c>
      <c r="BU22" s="11">
        <f t="shared" ref="BU22" si="7">TYPE(BT22)</f>
        <v>16</v>
      </c>
      <c r="BV22" s="13">
        <f t="shared" ref="BV22" si="8">IF(BU22=1,BT22,0)</f>
        <v>0</v>
      </c>
      <c r="BW22" s="14">
        <f>IF(BX22=1,0,VLOOKUP(Q22,リスト!$B$3:$C$5,2,0)*2)</f>
        <v>0</v>
      </c>
      <c r="BX22" s="7">
        <f t="shared" ref="BX22:BX57" si="9">TYPE(Q22)</f>
        <v>1</v>
      </c>
      <c r="BY22" s="14" t="e">
        <f t="shared" ref="BY22:BY57" si="10">ROUND(T22/BW22,2)</f>
        <v>#DIV/0!</v>
      </c>
      <c r="BZ22" s="14">
        <f t="shared" ref="BZ22" si="11">TYPE(BY22)</f>
        <v>16</v>
      </c>
      <c r="CA22" s="15">
        <f t="shared" ref="CA22" si="12">IF(BZ22=1,BY22,0)</f>
        <v>0</v>
      </c>
      <c r="CB22" s="40">
        <f t="shared" ref="CB22:CB57" si="13">BQ22+BV22+CA22</f>
        <v>0.13</v>
      </c>
      <c r="CC22" s="41">
        <f>VLOOKUP(AI22,リスト!$B$12:$C$13,2,0)</f>
        <v>0.5</v>
      </c>
      <c r="CD22" s="42">
        <f t="shared" ref="CD22:CF22" si="14">TYPE(CC22)</f>
        <v>1</v>
      </c>
      <c r="CE22" s="42">
        <f>VLOOKUP(X22,リスト!$B$8:$C$9,2,0)</f>
        <v>1.5</v>
      </c>
      <c r="CF22" s="42">
        <f t="shared" si="14"/>
        <v>1</v>
      </c>
      <c r="CG22" s="43">
        <f t="shared" ref="CG22" si="15">IF(CF22=16,0,CE22)</f>
        <v>1.5</v>
      </c>
      <c r="CH22" s="42">
        <f>IF(CI22=1,0,VLOOKUP(AF22,リスト!$B$3:$C$5,2,0))</f>
        <v>60</v>
      </c>
      <c r="CI22" s="43">
        <f>TYPE(AF22)</f>
        <v>2</v>
      </c>
      <c r="CJ22" s="43">
        <f>CH22*CG22</f>
        <v>90</v>
      </c>
      <c r="CK22" s="43">
        <f>IF(CD22=16,AL22/CJ22,IF(CC22=1,(AL22*2)/CJ22,IF(CC22=0.5,AL22/CJ22,0)))</f>
        <v>0.22222222222222221</v>
      </c>
      <c r="CL22" s="42">
        <f t="shared" ref="CL22" si="16">TYPE(CK22)</f>
        <v>1</v>
      </c>
      <c r="CM22" s="44">
        <f>IF(CL22=16,0,ROUND(CK22,2))</f>
        <v>0.22</v>
      </c>
      <c r="CN22" s="45">
        <f>IF(CO22=1,0,VLOOKUP(AN22,リスト!$B$3:$C$5,2,0))</f>
        <v>0</v>
      </c>
      <c r="CO22" s="46">
        <f>TYPE(AN22)</f>
        <v>1</v>
      </c>
      <c r="CP22" s="46">
        <f>0.5*CN22</f>
        <v>0</v>
      </c>
      <c r="CQ22" s="46" t="e">
        <f>AQ22/CP22</f>
        <v>#DIV/0!</v>
      </c>
      <c r="CR22" s="45">
        <f t="shared" ref="CR22" si="17">TYPE(CQ22)</f>
        <v>16</v>
      </c>
      <c r="CS22" s="44">
        <f>IF(CR22=16,0,ROUND(CQ22,2))</f>
        <v>0</v>
      </c>
      <c r="CT22" s="47" t="e">
        <f>VLOOKUP(BD22,リスト!$B$12:$C$13,2,0)</f>
        <v>#N/A</v>
      </c>
      <c r="CU22" s="48">
        <f>TYPE(CT22)</f>
        <v>16</v>
      </c>
      <c r="CV22" s="48" t="e">
        <f>VLOOKUP(AS22,リスト!$B$8:$C$9,2,0)</f>
        <v>#N/A</v>
      </c>
      <c r="CW22" s="48">
        <f t="shared" ref="CW22" si="18">TYPE(CV22)</f>
        <v>16</v>
      </c>
      <c r="CX22" s="47">
        <f t="shared" ref="CX22" si="19">IF(CW22=16,0,CV22)</f>
        <v>0</v>
      </c>
      <c r="CY22" s="48">
        <f>IF(CZ22=1,0,VLOOKUP(BA22,リスト!$B$3:$C$5,2,0))</f>
        <v>0</v>
      </c>
      <c r="CZ22" s="47">
        <f>TYPE(BA22)</f>
        <v>1</v>
      </c>
      <c r="DA22" s="47">
        <f>CY22*CX22</f>
        <v>0</v>
      </c>
      <c r="DB22" s="47" t="e">
        <f>IF(CU22=16,BG22/DA22,IF(CT22=1,(BG22*2)/DA22,IF(CT22=0.5,BG22/DA22,0)))</f>
        <v>#DIV/0!</v>
      </c>
      <c r="DC22" s="48">
        <f t="shared" ref="DC22" si="20">TYPE(DB22)</f>
        <v>16</v>
      </c>
      <c r="DD22" s="44">
        <f>IF(DC22=16,0,ROUND(DB22,2))</f>
        <v>0</v>
      </c>
      <c r="DE22" s="49">
        <f>CM22+CS22+DD22</f>
        <v>0.22</v>
      </c>
      <c r="DF22" s="32">
        <f>VLOOKUP(AI22,リスト!$B$12:$C$13,2,0)</f>
        <v>0.5</v>
      </c>
      <c r="DG22" s="16">
        <f t="shared" ref="DG22" si="21">TYPE(DF22)</f>
        <v>1</v>
      </c>
      <c r="DH22" s="16">
        <f t="shared" ref="DH22" si="22">IF(DG22=1,DF22,0)</f>
        <v>0.5</v>
      </c>
      <c r="DI22" s="32" t="e">
        <f>VLOOKUP(BD22,リスト!$B$12:$C$13,2,0)</f>
        <v>#N/A</v>
      </c>
      <c r="DJ22" s="16">
        <f t="shared" ref="DJ22" si="23">TYPE(DI22)</f>
        <v>16</v>
      </c>
      <c r="DK22" s="16">
        <f t="shared" ref="DK22" si="24">IF(DJ22=1,DI22,0)</f>
        <v>0</v>
      </c>
    </row>
    <row r="23" spans="2:115" ht="21" customHeight="1" x14ac:dyDescent="0.15">
      <c r="B23" s="58" t="s">
        <v>13</v>
      </c>
      <c r="C23" s="58"/>
      <c r="D23" s="55">
        <v>1</v>
      </c>
      <c r="E23" s="67">
        <v>102</v>
      </c>
      <c r="F23" s="68"/>
      <c r="G23" s="58" t="s">
        <v>3</v>
      </c>
      <c r="H23" s="58"/>
      <c r="I23" s="58"/>
      <c r="J23" s="58">
        <v>18</v>
      </c>
      <c r="K23" s="58"/>
      <c r="L23" s="58"/>
      <c r="M23" s="58"/>
      <c r="N23" s="58"/>
      <c r="O23" s="58"/>
      <c r="P23" s="58"/>
      <c r="Q23" s="58"/>
      <c r="R23" s="58"/>
      <c r="S23" s="58"/>
      <c r="T23" s="58"/>
      <c r="U23" s="58"/>
      <c r="V23" s="65">
        <f t="shared" si="0"/>
        <v>0.15</v>
      </c>
      <c r="W23" s="66"/>
      <c r="X23" s="58" t="s">
        <v>119</v>
      </c>
      <c r="Y23" s="58"/>
      <c r="Z23" s="58"/>
      <c r="AA23" s="58"/>
      <c r="AB23" s="58"/>
      <c r="AC23" s="58"/>
      <c r="AD23" s="58"/>
      <c r="AE23" s="58"/>
      <c r="AF23" s="67" t="s">
        <v>3</v>
      </c>
      <c r="AG23" s="69"/>
      <c r="AH23" s="69"/>
      <c r="AI23" s="58" t="s">
        <v>145</v>
      </c>
      <c r="AJ23" s="58"/>
      <c r="AK23" s="58"/>
      <c r="AL23" s="67">
        <v>14</v>
      </c>
      <c r="AM23" s="68"/>
      <c r="AN23" s="58"/>
      <c r="AO23" s="58"/>
      <c r="AP23" s="58"/>
      <c r="AQ23" s="58"/>
      <c r="AR23" s="58"/>
      <c r="AS23" s="58"/>
      <c r="AT23" s="58"/>
      <c r="AU23" s="58"/>
      <c r="AV23" s="58"/>
      <c r="AW23" s="58"/>
      <c r="AX23" s="58"/>
      <c r="AY23" s="58"/>
      <c r="AZ23" s="58"/>
      <c r="BA23" s="67"/>
      <c r="BB23" s="69"/>
      <c r="BC23" s="69"/>
      <c r="BD23" s="70"/>
      <c r="BE23" s="70"/>
      <c r="BF23" s="70"/>
      <c r="BG23" s="67"/>
      <c r="BH23" s="68"/>
      <c r="BI23" s="63">
        <f t="shared" ref="BI23:BI58" si="25">DE23</f>
        <v>0.31</v>
      </c>
      <c r="BJ23" s="64"/>
      <c r="BK23" s="19"/>
      <c r="BM23" s="8">
        <f>IF(BN23=1,0,VLOOKUP(G23,リスト!$B$3:$C$5,2,0)*2)</f>
        <v>120</v>
      </c>
      <c r="BN23" s="9">
        <f t="shared" si="1"/>
        <v>2</v>
      </c>
      <c r="BO23" s="8">
        <f t="shared" si="2"/>
        <v>0.15</v>
      </c>
      <c r="BP23" s="8">
        <f t="shared" ref="BP23:BP35" si="26">TYPE(BO23)</f>
        <v>1</v>
      </c>
      <c r="BQ23" s="10">
        <f t="shared" ref="BQ23:BQ35" si="27">IF(BP23=1,BO23,0)</f>
        <v>0.15</v>
      </c>
      <c r="BR23" s="11">
        <f>IF(BS23=1,0,VLOOKUP(L23,リスト!$B$3:$C$5,2,0)*2)</f>
        <v>0</v>
      </c>
      <c r="BS23" s="12">
        <f t="shared" si="5"/>
        <v>1</v>
      </c>
      <c r="BT23" s="11" t="e">
        <f t="shared" si="6"/>
        <v>#DIV/0!</v>
      </c>
      <c r="BU23" s="11">
        <f t="shared" ref="BU23:BU35" si="28">TYPE(BT23)</f>
        <v>16</v>
      </c>
      <c r="BV23" s="13">
        <f t="shared" ref="BV23:BV35" si="29">IF(BU23=1,BT23,0)</f>
        <v>0</v>
      </c>
      <c r="BW23" s="14">
        <f>IF(BX23=1,0,VLOOKUP(Q23,リスト!$B$3:$C$5,2,0)*2)</f>
        <v>0</v>
      </c>
      <c r="BX23" s="7">
        <f t="shared" si="9"/>
        <v>1</v>
      </c>
      <c r="BY23" s="14" t="e">
        <f t="shared" si="10"/>
        <v>#DIV/0!</v>
      </c>
      <c r="BZ23" s="14">
        <f t="shared" ref="BZ23:BZ35" si="30">TYPE(BY23)</f>
        <v>16</v>
      </c>
      <c r="CA23" s="15">
        <f t="shared" ref="CA23:CA35" si="31">IF(BZ23=1,BY23,0)</f>
        <v>0</v>
      </c>
      <c r="CB23" s="40">
        <f t="shared" si="13"/>
        <v>0.15</v>
      </c>
      <c r="CC23" s="41">
        <f>VLOOKUP(AI23,リスト!$B$12:$C$13,2,0)</f>
        <v>1</v>
      </c>
      <c r="CD23" s="42">
        <f t="shared" ref="CD23:CD57" si="32">TYPE(CC23)</f>
        <v>1</v>
      </c>
      <c r="CE23" s="42">
        <f>VLOOKUP(X23,リスト!$B$8:$C$9,2,0)</f>
        <v>1.5</v>
      </c>
      <c r="CF23" s="42">
        <f t="shared" ref="CF23:CF57" si="33">TYPE(CE23)</f>
        <v>1</v>
      </c>
      <c r="CG23" s="43">
        <f t="shared" ref="CG23:CG57" si="34">IF(CF23=16,0,CE23)</f>
        <v>1.5</v>
      </c>
      <c r="CH23" s="42">
        <f>IF(CI23=1,0,VLOOKUP(AF23,リスト!$B$3:$C$5,2,0))</f>
        <v>60</v>
      </c>
      <c r="CI23" s="43">
        <f t="shared" ref="CI23:CI57" si="35">TYPE(AF23)</f>
        <v>2</v>
      </c>
      <c r="CJ23" s="43">
        <f t="shared" ref="CJ23:CJ57" si="36">CH23*CG23</f>
        <v>90</v>
      </c>
      <c r="CK23" s="43">
        <f t="shared" ref="CK23:CK57" si="37">IF(CD23=16,AL23/CJ23,IF(CC23=1,(AL23*2)/CJ23,IF(CC23=0.5,AL23/CJ23,0)))</f>
        <v>0.31111111111111112</v>
      </c>
      <c r="CL23" s="42">
        <f t="shared" ref="CL23:CL57" si="38">TYPE(CK23)</f>
        <v>1</v>
      </c>
      <c r="CM23" s="44">
        <f t="shared" ref="CM23:CM57" si="39">IF(CL23=16,0,ROUND(CK23,2))</f>
        <v>0.31</v>
      </c>
      <c r="CN23" s="45">
        <f>IF(CO23=1,0,VLOOKUP(AN23,リスト!$B$3:$C$5,2,0))</f>
        <v>0</v>
      </c>
      <c r="CO23" s="46">
        <f t="shared" ref="CO23:CO57" si="40">TYPE(AN23)</f>
        <v>1</v>
      </c>
      <c r="CP23" s="46">
        <f t="shared" ref="CP23:CP57" si="41">0.5*CN23</f>
        <v>0</v>
      </c>
      <c r="CQ23" s="46" t="e">
        <f t="shared" ref="CQ23:CQ57" si="42">AQ23/CP23</f>
        <v>#DIV/0!</v>
      </c>
      <c r="CR23" s="45">
        <f t="shared" ref="CR23:CR57" si="43">TYPE(CQ23)</f>
        <v>16</v>
      </c>
      <c r="CS23" s="44">
        <f t="shared" ref="CS23:CS57" si="44">IF(CR23=16,0,ROUND(CQ23,2))</f>
        <v>0</v>
      </c>
      <c r="CT23" s="47" t="e">
        <f>VLOOKUP(BD23,リスト!$B$12:$C$13,2,0)</f>
        <v>#N/A</v>
      </c>
      <c r="CU23" s="48">
        <f t="shared" ref="CU23:CU57" si="45">TYPE(CT23)</f>
        <v>16</v>
      </c>
      <c r="CV23" s="48" t="e">
        <f>VLOOKUP(AS23,リスト!$B$8:$C$9,2,0)</f>
        <v>#N/A</v>
      </c>
      <c r="CW23" s="48">
        <f t="shared" ref="CW23:CW57" si="46">TYPE(CV23)</f>
        <v>16</v>
      </c>
      <c r="CX23" s="47">
        <f t="shared" ref="CX23:CX57" si="47">IF(CW23=16,0,CV23)</f>
        <v>0</v>
      </c>
      <c r="CY23" s="48">
        <f>IF(CZ23=1,0,VLOOKUP(BA23,リスト!$B$3:$C$5,2,0))</f>
        <v>0</v>
      </c>
      <c r="CZ23" s="47">
        <f t="shared" ref="CZ23:CZ57" si="48">TYPE(BA23)</f>
        <v>1</v>
      </c>
      <c r="DA23" s="47">
        <f t="shared" ref="DA23:DA57" si="49">CY23*CX23</f>
        <v>0</v>
      </c>
      <c r="DB23" s="47" t="e">
        <f t="shared" ref="DB23:DB57" si="50">IF(CU23=16,BG23/DA23,IF(CT23=1,(BG23*2)/DA23,IF(CT23=0.5,BG23/DA23,0)))</f>
        <v>#DIV/0!</v>
      </c>
      <c r="DC23" s="48">
        <f t="shared" ref="DC23:DC57" si="51">TYPE(DB23)</f>
        <v>16</v>
      </c>
      <c r="DD23" s="44">
        <f t="shared" ref="DD23:DD57" si="52">IF(DC23=16,0,ROUND(DB23,2))</f>
        <v>0</v>
      </c>
      <c r="DE23" s="49">
        <f t="shared" ref="DE23:DE57" si="53">CM23+CS23+DD23</f>
        <v>0.31</v>
      </c>
      <c r="DF23" s="32">
        <f>VLOOKUP(AI23,リスト!$B$12:$C$13,2,0)</f>
        <v>1</v>
      </c>
      <c r="DG23" s="16">
        <f t="shared" ref="DG23:DG57" si="54">TYPE(DF23)</f>
        <v>1</v>
      </c>
      <c r="DH23" s="16">
        <f t="shared" ref="DH23:DH57" si="55">IF(DG23=1,DF23,0)</f>
        <v>1</v>
      </c>
      <c r="DI23" s="32" t="e">
        <f>VLOOKUP(BD23,リスト!$B$12:$C$13,2,0)</f>
        <v>#N/A</v>
      </c>
      <c r="DJ23" s="16">
        <f t="shared" ref="DJ23:DJ57" si="56">TYPE(DI23)</f>
        <v>16</v>
      </c>
      <c r="DK23" s="16">
        <f t="shared" ref="DK23:DK57" si="57">IF(DJ23=1,DI23,0)</f>
        <v>0</v>
      </c>
    </row>
    <row r="24" spans="2:115" ht="21" customHeight="1" x14ac:dyDescent="0.15">
      <c r="B24" s="58" t="s">
        <v>14</v>
      </c>
      <c r="C24" s="58"/>
      <c r="D24" s="55">
        <v>1</v>
      </c>
      <c r="E24" s="67">
        <v>103</v>
      </c>
      <c r="F24" s="68"/>
      <c r="G24" s="58" t="s">
        <v>3</v>
      </c>
      <c r="H24" s="58"/>
      <c r="I24" s="58"/>
      <c r="J24" s="58">
        <v>16</v>
      </c>
      <c r="K24" s="58"/>
      <c r="L24" s="58"/>
      <c r="M24" s="58"/>
      <c r="N24" s="58"/>
      <c r="O24" s="58"/>
      <c r="P24" s="58"/>
      <c r="Q24" s="58"/>
      <c r="R24" s="58"/>
      <c r="S24" s="58"/>
      <c r="T24" s="58"/>
      <c r="U24" s="58"/>
      <c r="V24" s="65">
        <f t="shared" si="0"/>
        <v>0.13</v>
      </c>
      <c r="W24" s="66"/>
      <c r="X24" s="58" t="s">
        <v>4</v>
      </c>
      <c r="Y24" s="58"/>
      <c r="Z24" s="58"/>
      <c r="AA24" s="58"/>
      <c r="AB24" s="58"/>
      <c r="AC24" s="58"/>
      <c r="AD24" s="58"/>
      <c r="AE24" s="58"/>
      <c r="AF24" s="67" t="s">
        <v>3</v>
      </c>
      <c r="AG24" s="69"/>
      <c r="AH24" s="69"/>
      <c r="AI24" s="58"/>
      <c r="AJ24" s="58"/>
      <c r="AK24" s="58"/>
      <c r="AL24" s="67">
        <v>15</v>
      </c>
      <c r="AM24" s="68"/>
      <c r="AN24" s="58"/>
      <c r="AO24" s="58"/>
      <c r="AP24" s="58"/>
      <c r="AQ24" s="58"/>
      <c r="AR24" s="58"/>
      <c r="AS24" s="58"/>
      <c r="AT24" s="58"/>
      <c r="AU24" s="58"/>
      <c r="AV24" s="58"/>
      <c r="AW24" s="58"/>
      <c r="AX24" s="58"/>
      <c r="AY24" s="58"/>
      <c r="AZ24" s="58"/>
      <c r="BA24" s="67"/>
      <c r="BB24" s="69"/>
      <c r="BC24" s="69"/>
      <c r="BD24" s="70"/>
      <c r="BE24" s="70"/>
      <c r="BF24" s="70"/>
      <c r="BG24" s="67"/>
      <c r="BH24" s="68"/>
      <c r="BI24" s="63">
        <f t="shared" si="25"/>
        <v>0.5</v>
      </c>
      <c r="BJ24" s="64"/>
      <c r="BK24" s="19"/>
      <c r="BM24" s="8">
        <f>IF(BN24=1,0,VLOOKUP(G24,リスト!$B$3:$C$5,2,0)*2)</f>
        <v>120</v>
      </c>
      <c r="BN24" s="9">
        <f t="shared" si="1"/>
        <v>2</v>
      </c>
      <c r="BO24" s="8">
        <f t="shared" si="2"/>
        <v>0.13</v>
      </c>
      <c r="BP24" s="8">
        <f t="shared" si="26"/>
        <v>1</v>
      </c>
      <c r="BQ24" s="10">
        <f t="shared" si="27"/>
        <v>0.13</v>
      </c>
      <c r="BR24" s="11">
        <f>IF(BS24=1,0,VLOOKUP(L24,リスト!$B$3:$C$5,2,0)*2)</f>
        <v>0</v>
      </c>
      <c r="BS24" s="12">
        <f t="shared" si="5"/>
        <v>1</v>
      </c>
      <c r="BT24" s="11" t="e">
        <f t="shared" si="6"/>
        <v>#DIV/0!</v>
      </c>
      <c r="BU24" s="11">
        <f t="shared" si="28"/>
        <v>16</v>
      </c>
      <c r="BV24" s="13">
        <f t="shared" si="29"/>
        <v>0</v>
      </c>
      <c r="BW24" s="14">
        <f>IF(BX24=1,0,VLOOKUP(Q24,リスト!$B$3:$C$5,2,0)*2)</f>
        <v>0</v>
      </c>
      <c r="BX24" s="7">
        <f t="shared" si="9"/>
        <v>1</v>
      </c>
      <c r="BY24" s="14" t="e">
        <f t="shared" si="10"/>
        <v>#DIV/0!</v>
      </c>
      <c r="BZ24" s="14">
        <f t="shared" si="30"/>
        <v>16</v>
      </c>
      <c r="CA24" s="15">
        <f t="shared" si="31"/>
        <v>0</v>
      </c>
      <c r="CB24" s="40">
        <f t="shared" si="13"/>
        <v>0.13</v>
      </c>
      <c r="CC24" s="41" t="e">
        <f>VLOOKUP(AI24,リスト!$B$12:$C$13,2,0)</f>
        <v>#N/A</v>
      </c>
      <c r="CD24" s="42">
        <f t="shared" si="32"/>
        <v>16</v>
      </c>
      <c r="CE24" s="42">
        <f>VLOOKUP(X24,リスト!$B$8:$C$9,2,0)</f>
        <v>0.5</v>
      </c>
      <c r="CF24" s="42">
        <f t="shared" si="33"/>
        <v>1</v>
      </c>
      <c r="CG24" s="43">
        <f t="shared" si="34"/>
        <v>0.5</v>
      </c>
      <c r="CH24" s="42">
        <f>IF(CI24=1,0,VLOOKUP(AF24,リスト!$B$3:$C$5,2,0))</f>
        <v>60</v>
      </c>
      <c r="CI24" s="43">
        <f t="shared" si="35"/>
        <v>2</v>
      </c>
      <c r="CJ24" s="43">
        <f t="shared" si="36"/>
        <v>30</v>
      </c>
      <c r="CK24" s="43">
        <f t="shared" si="37"/>
        <v>0.5</v>
      </c>
      <c r="CL24" s="42">
        <f t="shared" si="38"/>
        <v>1</v>
      </c>
      <c r="CM24" s="44">
        <f t="shared" si="39"/>
        <v>0.5</v>
      </c>
      <c r="CN24" s="45">
        <f>IF(CO24=1,0,VLOOKUP(AN24,リスト!$B$3:$C$5,2,0))</f>
        <v>0</v>
      </c>
      <c r="CO24" s="46">
        <f t="shared" si="40"/>
        <v>1</v>
      </c>
      <c r="CP24" s="46">
        <f t="shared" si="41"/>
        <v>0</v>
      </c>
      <c r="CQ24" s="46" t="e">
        <f t="shared" si="42"/>
        <v>#DIV/0!</v>
      </c>
      <c r="CR24" s="45">
        <f t="shared" si="43"/>
        <v>16</v>
      </c>
      <c r="CS24" s="44">
        <f t="shared" si="44"/>
        <v>0</v>
      </c>
      <c r="CT24" s="47" t="e">
        <f>VLOOKUP(BD24,リスト!$B$12:$C$13,2,0)</f>
        <v>#N/A</v>
      </c>
      <c r="CU24" s="48">
        <f t="shared" si="45"/>
        <v>16</v>
      </c>
      <c r="CV24" s="48" t="e">
        <f>VLOOKUP(AS24,リスト!$B$8:$C$9,2,0)</f>
        <v>#N/A</v>
      </c>
      <c r="CW24" s="48">
        <f t="shared" si="46"/>
        <v>16</v>
      </c>
      <c r="CX24" s="47">
        <f t="shared" si="47"/>
        <v>0</v>
      </c>
      <c r="CY24" s="48">
        <f>IF(CZ24=1,0,VLOOKUP(BA24,リスト!$B$3:$C$5,2,0))</f>
        <v>0</v>
      </c>
      <c r="CZ24" s="47">
        <f t="shared" si="48"/>
        <v>1</v>
      </c>
      <c r="DA24" s="47">
        <f t="shared" si="49"/>
        <v>0</v>
      </c>
      <c r="DB24" s="47" t="e">
        <f t="shared" si="50"/>
        <v>#DIV/0!</v>
      </c>
      <c r="DC24" s="48">
        <f t="shared" si="51"/>
        <v>16</v>
      </c>
      <c r="DD24" s="44">
        <f t="shared" si="52"/>
        <v>0</v>
      </c>
      <c r="DE24" s="49">
        <f t="shared" si="53"/>
        <v>0.5</v>
      </c>
      <c r="DF24" s="32" t="e">
        <f>VLOOKUP(AI24,リスト!$B$12:$C$13,2,0)</f>
        <v>#N/A</v>
      </c>
      <c r="DG24" s="16">
        <f t="shared" si="54"/>
        <v>16</v>
      </c>
      <c r="DH24" s="16">
        <f t="shared" si="55"/>
        <v>0</v>
      </c>
      <c r="DI24" s="32" t="e">
        <f>VLOOKUP(BD24,リスト!$B$12:$C$13,2,0)</f>
        <v>#N/A</v>
      </c>
      <c r="DJ24" s="16">
        <f t="shared" si="56"/>
        <v>16</v>
      </c>
      <c r="DK24" s="16">
        <f t="shared" si="57"/>
        <v>0</v>
      </c>
    </row>
    <row r="25" spans="2:115" ht="21" customHeight="1" x14ac:dyDescent="0.15">
      <c r="B25" s="58" t="s">
        <v>15</v>
      </c>
      <c r="C25" s="58"/>
      <c r="D25" s="55">
        <v>1</v>
      </c>
      <c r="E25" s="67">
        <v>104</v>
      </c>
      <c r="F25" s="68"/>
      <c r="G25" s="58" t="s">
        <v>3</v>
      </c>
      <c r="H25" s="58"/>
      <c r="I25" s="58"/>
      <c r="J25" s="58">
        <v>20</v>
      </c>
      <c r="K25" s="58"/>
      <c r="L25" s="58"/>
      <c r="M25" s="58"/>
      <c r="N25" s="58"/>
      <c r="O25" s="58"/>
      <c r="P25" s="58"/>
      <c r="Q25" s="58"/>
      <c r="R25" s="58"/>
      <c r="S25" s="58"/>
      <c r="T25" s="58"/>
      <c r="U25" s="58"/>
      <c r="V25" s="65">
        <f t="shared" si="0"/>
        <v>0.17</v>
      </c>
      <c r="W25" s="66"/>
      <c r="X25" s="58" t="s">
        <v>4</v>
      </c>
      <c r="Y25" s="58"/>
      <c r="Z25" s="58"/>
      <c r="AA25" s="58"/>
      <c r="AB25" s="58"/>
      <c r="AC25" s="58"/>
      <c r="AD25" s="58"/>
      <c r="AE25" s="58"/>
      <c r="AF25" s="67" t="s">
        <v>3</v>
      </c>
      <c r="AG25" s="69"/>
      <c r="AH25" s="69"/>
      <c r="AI25" s="58"/>
      <c r="AJ25" s="58"/>
      <c r="AK25" s="58"/>
      <c r="AL25" s="67">
        <v>18</v>
      </c>
      <c r="AM25" s="68"/>
      <c r="AN25" s="58"/>
      <c r="AO25" s="58"/>
      <c r="AP25" s="58"/>
      <c r="AQ25" s="58"/>
      <c r="AR25" s="58"/>
      <c r="AS25" s="58"/>
      <c r="AT25" s="58"/>
      <c r="AU25" s="58"/>
      <c r="AV25" s="58"/>
      <c r="AW25" s="58"/>
      <c r="AX25" s="58"/>
      <c r="AY25" s="58"/>
      <c r="AZ25" s="58"/>
      <c r="BA25" s="67"/>
      <c r="BB25" s="69"/>
      <c r="BC25" s="69"/>
      <c r="BD25" s="70"/>
      <c r="BE25" s="70"/>
      <c r="BF25" s="70"/>
      <c r="BG25" s="67"/>
      <c r="BH25" s="68"/>
      <c r="BI25" s="63">
        <f t="shared" si="25"/>
        <v>0.6</v>
      </c>
      <c r="BJ25" s="64"/>
      <c r="BK25" s="19"/>
      <c r="BM25" s="8">
        <f>IF(BN25=1,0,VLOOKUP(G25,リスト!$B$3:$C$5,2,0)*2)</f>
        <v>120</v>
      </c>
      <c r="BN25" s="9">
        <f t="shared" si="1"/>
        <v>2</v>
      </c>
      <c r="BO25" s="8">
        <f t="shared" si="2"/>
        <v>0.17</v>
      </c>
      <c r="BP25" s="8">
        <f t="shared" si="26"/>
        <v>1</v>
      </c>
      <c r="BQ25" s="10">
        <f t="shared" si="27"/>
        <v>0.17</v>
      </c>
      <c r="BR25" s="11">
        <f>IF(BS25=1,0,VLOOKUP(L25,リスト!$B$3:$C$5,2,0)*2)</f>
        <v>0</v>
      </c>
      <c r="BS25" s="12">
        <f t="shared" si="5"/>
        <v>1</v>
      </c>
      <c r="BT25" s="11" t="e">
        <f t="shared" si="6"/>
        <v>#DIV/0!</v>
      </c>
      <c r="BU25" s="11">
        <f t="shared" si="28"/>
        <v>16</v>
      </c>
      <c r="BV25" s="13">
        <f t="shared" si="29"/>
        <v>0</v>
      </c>
      <c r="BW25" s="14">
        <f>IF(BX25=1,0,VLOOKUP(Q25,リスト!$B$3:$C$5,2,0)*2)</f>
        <v>0</v>
      </c>
      <c r="BX25" s="7">
        <f t="shared" si="9"/>
        <v>1</v>
      </c>
      <c r="BY25" s="14" t="e">
        <f t="shared" si="10"/>
        <v>#DIV/0!</v>
      </c>
      <c r="BZ25" s="14">
        <f t="shared" si="30"/>
        <v>16</v>
      </c>
      <c r="CA25" s="15">
        <f t="shared" si="31"/>
        <v>0</v>
      </c>
      <c r="CB25" s="40">
        <f t="shared" si="13"/>
        <v>0.17</v>
      </c>
      <c r="CC25" s="41" t="e">
        <f>VLOOKUP(AI25,リスト!$B$12:$C$13,2,0)</f>
        <v>#N/A</v>
      </c>
      <c r="CD25" s="42">
        <f t="shared" si="32"/>
        <v>16</v>
      </c>
      <c r="CE25" s="42">
        <f>VLOOKUP(X25,リスト!$B$8:$C$9,2,0)</f>
        <v>0.5</v>
      </c>
      <c r="CF25" s="42">
        <f t="shared" si="33"/>
        <v>1</v>
      </c>
      <c r="CG25" s="43">
        <f t="shared" si="34"/>
        <v>0.5</v>
      </c>
      <c r="CH25" s="42">
        <f>IF(CI25=1,0,VLOOKUP(AF25,リスト!$B$3:$C$5,2,0))</f>
        <v>60</v>
      </c>
      <c r="CI25" s="43">
        <f t="shared" si="35"/>
        <v>2</v>
      </c>
      <c r="CJ25" s="43">
        <f t="shared" si="36"/>
        <v>30</v>
      </c>
      <c r="CK25" s="43">
        <f t="shared" si="37"/>
        <v>0.6</v>
      </c>
      <c r="CL25" s="42">
        <f t="shared" si="38"/>
        <v>1</v>
      </c>
      <c r="CM25" s="44">
        <f t="shared" si="39"/>
        <v>0.6</v>
      </c>
      <c r="CN25" s="45">
        <f>IF(CO25=1,0,VLOOKUP(AN25,リスト!$B$3:$C$5,2,0))</f>
        <v>0</v>
      </c>
      <c r="CO25" s="46">
        <f t="shared" si="40"/>
        <v>1</v>
      </c>
      <c r="CP25" s="46">
        <f t="shared" si="41"/>
        <v>0</v>
      </c>
      <c r="CQ25" s="46" t="e">
        <f t="shared" si="42"/>
        <v>#DIV/0!</v>
      </c>
      <c r="CR25" s="45">
        <f t="shared" si="43"/>
        <v>16</v>
      </c>
      <c r="CS25" s="44">
        <f t="shared" si="44"/>
        <v>0</v>
      </c>
      <c r="CT25" s="47" t="e">
        <f>VLOOKUP(BD25,リスト!$B$12:$C$13,2,0)</f>
        <v>#N/A</v>
      </c>
      <c r="CU25" s="48">
        <f t="shared" si="45"/>
        <v>16</v>
      </c>
      <c r="CV25" s="48" t="e">
        <f>VLOOKUP(AS25,リスト!$B$8:$C$9,2,0)</f>
        <v>#N/A</v>
      </c>
      <c r="CW25" s="48">
        <f t="shared" si="46"/>
        <v>16</v>
      </c>
      <c r="CX25" s="47">
        <f t="shared" si="47"/>
        <v>0</v>
      </c>
      <c r="CY25" s="48">
        <f>IF(CZ25=1,0,VLOOKUP(BA25,リスト!$B$3:$C$5,2,0))</f>
        <v>0</v>
      </c>
      <c r="CZ25" s="47">
        <f t="shared" si="48"/>
        <v>1</v>
      </c>
      <c r="DA25" s="47">
        <f t="shared" si="49"/>
        <v>0</v>
      </c>
      <c r="DB25" s="47" t="e">
        <f t="shared" si="50"/>
        <v>#DIV/0!</v>
      </c>
      <c r="DC25" s="48">
        <f t="shared" si="51"/>
        <v>16</v>
      </c>
      <c r="DD25" s="44">
        <f t="shared" si="52"/>
        <v>0</v>
      </c>
      <c r="DE25" s="49">
        <f t="shared" si="53"/>
        <v>0.6</v>
      </c>
      <c r="DF25" s="32" t="e">
        <f>VLOOKUP(AI25,リスト!$B$12:$C$13,2,0)</f>
        <v>#N/A</v>
      </c>
      <c r="DG25" s="16">
        <f t="shared" si="54"/>
        <v>16</v>
      </c>
      <c r="DH25" s="16">
        <f t="shared" si="55"/>
        <v>0</v>
      </c>
      <c r="DI25" s="32" t="e">
        <f>VLOOKUP(BD25,リスト!$B$12:$C$13,2,0)</f>
        <v>#N/A</v>
      </c>
      <c r="DJ25" s="16">
        <f t="shared" si="56"/>
        <v>16</v>
      </c>
      <c r="DK25" s="16">
        <f t="shared" si="57"/>
        <v>0</v>
      </c>
    </row>
    <row r="26" spans="2:115" ht="21" customHeight="1" x14ac:dyDescent="0.15">
      <c r="B26" s="58" t="s">
        <v>16</v>
      </c>
      <c r="C26" s="58"/>
      <c r="D26" s="55">
        <v>1</v>
      </c>
      <c r="E26" s="67">
        <v>105</v>
      </c>
      <c r="F26" s="68"/>
      <c r="G26" s="58" t="s">
        <v>3</v>
      </c>
      <c r="H26" s="58"/>
      <c r="I26" s="58"/>
      <c r="J26" s="58">
        <v>13</v>
      </c>
      <c r="K26" s="58"/>
      <c r="L26" s="58"/>
      <c r="M26" s="58"/>
      <c r="N26" s="58"/>
      <c r="O26" s="58"/>
      <c r="P26" s="58"/>
      <c r="Q26" s="58"/>
      <c r="R26" s="58"/>
      <c r="S26" s="58"/>
      <c r="T26" s="58"/>
      <c r="U26" s="58"/>
      <c r="V26" s="65">
        <f t="shared" si="0"/>
        <v>0.11</v>
      </c>
      <c r="W26" s="66"/>
      <c r="X26" s="58" t="s">
        <v>4</v>
      </c>
      <c r="Y26" s="58"/>
      <c r="Z26" s="58"/>
      <c r="AA26" s="58"/>
      <c r="AB26" s="58"/>
      <c r="AC26" s="58"/>
      <c r="AD26" s="58"/>
      <c r="AE26" s="58"/>
      <c r="AF26" s="67" t="s">
        <v>3</v>
      </c>
      <c r="AG26" s="69"/>
      <c r="AH26" s="69"/>
      <c r="AI26" s="58"/>
      <c r="AJ26" s="58"/>
      <c r="AK26" s="58"/>
      <c r="AL26" s="67">
        <v>20</v>
      </c>
      <c r="AM26" s="68"/>
      <c r="AN26" s="58"/>
      <c r="AO26" s="58"/>
      <c r="AP26" s="58"/>
      <c r="AQ26" s="58"/>
      <c r="AR26" s="58"/>
      <c r="AS26" s="58"/>
      <c r="AT26" s="58"/>
      <c r="AU26" s="58"/>
      <c r="AV26" s="58"/>
      <c r="AW26" s="58"/>
      <c r="AX26" s="58"/>
      <c r="AY26" s="58"/>
      <c r="AZ26" s="58"/>
      <c r="BA26" s="67"/>
      <c r="BB26" s="69"/>
      <c r="BC26" s="69"/>
      <c r="BD26" s="70"/>
      <c r="BE26" s="70"/>
      <c r="BF26" s="70"/>
      <c r="BG26" s="67"/>
      <c r="BH26" s="68"/>
      <c r="BI26" s="63">
        <f t="shared" si="25"/>
        <v>0.67</v>
      </c>
      <c r="BJ26" s="64"/>
      <c r="BK26" s="19"/>
      <c r="BM26" s="8">
        <f>IF(BN26=1,0,VLOOKUP(G26,リスト!$B$3:$C$5,2,0)*2)</f>
        <v>120</v>
      </c>
      <c r="BN26" s="9">
        <f t="shared" si="1"/>
        <v>2</v>
      </c>
      <c r="BO26" s="8">
        <f t="shared" si="2"/>
        <v>0.11</v>
      </c>
      <c r="BP26" s="8">
        <f t="shared" si="26"/>
        <v>1</v>
      </c>
      <c r="BQ26" s="10">
        <f t="shared" si="27"/>
        <v>0.11</v>
      </c>
      <c r="BR26" s="11">
        <f>IF(BS26=1,0,VLOOKUP(L26,リスト!$B$3:$C$5,2,0)*2)</f>
        <v>0</v>
      </c>
      <c r="BS26" s="12">
        <f t="shared" si="5"/>
        <v>1</v>
      </c>
      <c r="BT26" s="11" t="e">
        <f t="shared" si="6"/>
        <v>#DIV/0!</v>
      </c>
      <c r="BU26" s="11">
        <f t="shared" si="28"/>
        <v>16</v>
      </c>
      <c r="BV26" s="13">
        <f t="shared" si="29"/>
        <v>0</v>
      </c>
      <c r="BW26" s="14">
        <f>IF(BX26=1,0,VLOOKUP(Q26,リスト!$B$3:$C$5,2,0)*2)</f>
        <v>0</v>
      </c>
      <c r="BX26" s="7">
        <f t="shared" si="9"/>
        <v>1</v>
      </c>
      <c r="BY26" s="14" t="e">
        <f t="shared" si="10"/>
        <v>#DIV/0!</v>
      </c>
      <c r="BZ26" s="14">
        <f t="shared" si="30"/>
        <v>16</v>
      </c>
      <c r="CA26" s="15">
        <f t="shared" si="31"/>
        <v>0</v>
      </c>
      <c r="CB26" s="40">
        <f t="shared" si="13"/>
        <v>0.11</v>
      </c>
      <c r="CC26" s="41" t="e">
        <f>VLOOKUP(AI26,リスト!$B$12:$C$13,2,0)</f>
        <v>#N/A</v>
      </c>
      <c r="CD26" s="42">
        <f t="shared" si="32"/>
        <v>16</v>
      </c>
      <c r="CE26" s="42">
        <f>VLOOKUP(X26,リスト!$B$8:$C$9,2,0)</f>
        <v>0.5</v>
      </c>
      <c r="CF26" s="42">
        <f t="shared" si="33"/>
        <v>1</v>
      </c>
      <c r="CG26" s="43">
        <f t="shared" si="34"/>
        <v>0.5</v>
      </c>
      <c r="CH26" s="42">
        <f>IF(CI26=1,0,VLOOKUP(AF26,リスト!$B$3:$C$5,2,0))</f>
        <v>60</v>
      </c>
      <c r="CI26" s="43">
        <f t="shared" si="35"/>
        <v>2</v>
      </c>
      <c r="CJ26" s="43">
        <f t="shared" si="36"/>
        <v>30</v>
      </c>
      <c r="CK26" s="43">
        <f t="shared" si="37"/>
        <v>0.66666666666666663</v>
      </c>
      <c r="CL26" s="42">
        <f t="shared" si="38"/>
        <v>1</v>
      </c>
      <c r="CM26" s="44">
        <f t="shared" si="39"/>
        <v>0.67</v>
      </c>
      <c r="CN26" s="45">
        <f>IF(CO26=1,0,VLOOKUP(AN26,リスト!$B$3:$C$5,2,0))</f>
        <v>0</v>
      </c>
      <c r="CO26" s="46">
        <f t="shared" si="40"/>
        <v>1</v>
      </c>
      <c r="CP26" s="46">
        <f t="shared" si="41"/>
        <v>0</v>
      </c>
      <c r="CQ26" s="46" t="e">
        <f t="shared" si="42"/>
        <v>#DIV/0!</v>
      </c>
      <c r="CR26" s="45">
        <f t="shared" si="43"/>
        <v>16</v>
      </c>
      <c r="CS26" s="44">
        <f t="shared" si="44"/>
        <v>0</v>
      </c>
      <c r="CT26" s="47" t="e">
        <f>VLOOKUP(BD26,リスト!$B$12:$C$13,2,0)</f>
        <v>#N/A</v>
      </c>
      <c r="CU26" s="48">
        <f t="shared" si="45"/>
        <v>16</v>
      </c>
      <c r="CV26" s="48" t="e">
        <f>VLOOKUP(AS26,リスト!$B$8:$C$9,2,0)</f>
        <v>#N/A</v>
      </c>
      <c r="CW26" s="48">
        <f t="shared" si="46"/>
        <v>16</v>
      </c>
      <c r="CX26" s="47">
        <f t="shared" si="47"/>
        <v>0</v>
      </c>
      <c r="CY26" s="48">
        <f>IF(CZ26=1,0,VLOOKUP(BA26,リスト!$B$3:$C$5,2,0))</f>
        <v>0</v>
      </c>
      <c r="CZ26" s="47">
        <f t="shared" si="48"/>
        <v>1</v>
      </c>
      <c r="DA26" s="47">
        <f t="shared" si="49"/>
        <v>0</v>
      </c>
      <c r="DB26" s="47" t="e">
        <f t="shared" si="50"/>
        <v>#DIV/0!</v>
      </c>
      <c r="DC26" s="48">
        <f t="shared" si="51"/>
        <v>16</v>
      </c>
      <c r="DD26" s="44">
        <f t="shared" si="52"/>
        <v>0</v>
      </c>
      <c r="DE26" s="49">
        <f t="shared" si="53"/>
        <v>0.67</v>
      </c>
      <c r="DF26" s="32" t="e">
        <f>VLOOKUP(AI26,リスト!$B$12:$C$13,2,0)</f>
        <v>#N/A</v>
      </c>
      <c r="DG26" s="16">
        <f t="shared" si="54"/>
        <v>16</v>
      </c>
      <c r="DH26" s="16">
        <f t="shared" si="55"/>
        <v>0</v>
      </c>
      <c r="DI26" s="32" t="e">
        <f>VLOOKUP(BD26,リスト!$B$12:$C$13,2,0)</f>
        <v>#N/A</v>
      </c>
      <c r="DJ26" s="16">
        <f t="shared" si="56"/>
        <v>16</v>
      </c>
      <c r="DK26" s="16">
        <f t="shared" si="57"/>
        <v>0</v>
      </c>
    </row>
    <row r="27" spans="2:115" ht="21" customHeight="1" x14ac:dyDescent="0.15">
      <c r="B27" s="58" t="s">
        <v>17</v>
      </c>
      <c r="C27" s="58"/>
      <c r="D27" s="55">
        <v>1</v>
      </c>
      <c r="E27" s="67">
        <v>106</v>
      </c>
      <c r="F27" s="68"/>
      <c r="G27" s="58" t="s">
        <v>3</v>
      </c>
      <c r="H27" s="58"/>
      <c r="I27" s="58"/>
      <c r="J27" s="58">
        <v>5</v>
      </c>
      <c r="K27" s="58"/>
      <c r="L27" s="58"/>
      <c r="M27" s="58"/>
      <c r="N27" s="58"/>
      <c r="O27" s="58"/>
      <c r="P27" s="58"/>
      <c r="Q27" s="58"/>
      <c r="R27" s="58"/>
      <c r="S27" s="58"/>
      <c r="T27" s="58"/>
      <c r="U27" s="58"/>
      <c r="V27" s="65">
        <f t="shared" si="0"/>
        <v>0.04</v>
      </c>
      <c r="W27" s="66"/>
      <c r="X27" s="58" t="s">
        <v>4</v>
      </c>
      <c r="Y27" s="58"/>
      <c r="Z27" s="58"/>
      <c r="AA27" s="58"/>
      <c r="AB27" s="58"/>
      <c r="AC27" s="58"/>
      <c r="AD27" s="58"/>
      <c r="AE27" s="58"/>
      <c r="AF27" s="67" t="s">
        <v>3</v>
      </c>
      <c r="AG27" s="69"/>
      <c r="AH27" s="69"/>
      <c r="AI27" s="58"/>
      <c r="AJ27" s="58"/>
      <c r="AK27" s="58"/>
      <c r="AL27" s="67">
        <v>8</v>
      </c>
      <c r="AM27" s="68"/>
      <c r="AN27" s="58"/>
      <c r="AO27" s="58"/>
      <c r="AP27" s="58"/>
      <c r="AQ27" s="58"/>
      <c r="AR27" s="58"/>
      <c r="AS27" s="58"/>
      <c r="AT27" s="58"/>
      <c r="AU27" s="58"/>
      <c r="AV27" s="58"/>
      <c r="AW27" s="58"/>
      <c r="AX27" s="58"/>
      <c r="AY27" s="58"/>
      <c r="AZ27" s="58"/>
      <c r="BA27" s="67"/>
      <c r="BB27" s="69"/>
      <c r="BC27" s="69"/>
      <c r="BD27" s="70"/>
      <c r="BE27" s="70"/>
      <c r="BF27" s="70"/>
      <c r="BG27" s="67"/>
      <c r="BH27" s="68"/>
      <c r="BI27" s="63">
        <f t="shared" si="25"/>
        <v>0.27</v>
      </c>
      <c r="BJ27" s="64"/>
      <c r="BK27" s="19"/>
      <c r="BM27" s="8">
        <f>IF(BN27=1,0,VLOOKUP(G27,リスト!$B$3:$C$5,2,0)*2)</f>
        <v>120</v>
      </c>
      <c r="BN27" s="9">
        <f t="shared" si="1"/>
        <v>2</v>
      </c>
      <c r="BO27" s="8">
        <f t="shared" si="2"/>
        <v>0.04</v>
      </c>
      <c r="BP27" s="8">
        <f t="shared" si="26"/>
        <v>1</v>
      </c>
      <c r="BQ27" s="10">
        <f t="shared" si="27"/>
        <v>0.04</v>
      </c>
      <c r="BR27" s="11">
        <f>IF(BS27=1,0,VLOOKUP(L27,リスト!$B$3:$C$5,2,0)*2)</f>
        <v>0</v>
      </c>
      <c r="BS27" s="12">
        <f t="shared" si="5"/>
        <v>1</v>
      </c>
      <c r="BT27" s="11" t="e">
        <f t="shared" si="6"/>
        <v>#DIV/0!</v>
      </c>
      <c r="BU27" s="11">
        <f t="shared" si="28"/>
        <v>16</v>
      </c>
      <c r="BV27" s="13">
        <f t="shared" si="29"/>
        <v>0</v>
      </c>
      <c r="BW27" s="14">
        <f>IF(BX27=1,0,VLOOKUP(Q27,リスト!$B$3:$C$5,2,0)*2)</f>
        <v>0</v>
      </c>
      <c r="BX27" s="7">
        <f t="shared" si="9"/>
        <v>1</v>
      </c>
      <c r="BY27" s="14" t="e">
        <f t="shared" si="10"/>
        <v>#DIV/0!</v>
      </c>
      <c r="BZ27" s="14">
        <f t="shared" si="30"/>
        <v>16</v>
      </c>
      <c r="CA27" s="15">
        <f t="shared" si="31"/>
        <v>0</v>
      </c>
      <c r="CB27" s="40">
        <f t="shared" si="13"/>
        <v>0.04</v>
      </c>
      <c r="CC27" s="41" t="e">
        <f>VLOOKUP(AI27,リスト!$B$12:$C$13,2,0)</f>
        <v>#N/A</v>
      </c>
      <c r="CD27" s="42">
        <f t="shared" si="32"/>
        <v>16</v>
      </c>
      <c r="CE27" s="42">
        <f>VLOOKUP(X27,リスト!$B$8:$C$9,2,0)</f>
        <v>0.5</v>
      </c>
      <c r="CF27" s="42">
        <f t="shared" si="33"/>
        <v>1</v>
      </c>
      <c r="CG27" s="43">
        <f t="shared" si="34"/>
        <v>0.5</v>
      </c>
      <c r="CH27" s="42">
        <f>IF(CI27=1,0,VLOOKUP(AF27,リスト!$B$3:$C$5,2,0))</f>
        <v>60</v>
      </c>
      <c r="CI27" s="43">
        <f t="shared" si="35"/>
        <v>2</v>
      </c>
      <c r="CJ27" s="43">
        <f t="shared" si="36"/>
        <v>30</v>
      </c>
      <c r="CK27" s="43">
        <f t="shared" si="37"/>
        <v>0.26666666666666666</v>
      </c>
      <c r="CL27" s="42">
        <f t="shared" si="38"/>
        <v>1</v>
      </c>
      <c r="CM27" s="44">
        <f t="shared" si="39"/>
        <v>0.27</v>
      </c>
      <c r="CN27" s="45">
        <f>IF(CO27=1,0,VLOOKUP(AN27,リスト!$B$3:$C$5,2,0))</f>
        <v>0</v>
      </c>
      <c r="CO27" s="46">
        <f t="shared" si="40"/>
        <v>1</v>
      </c>
      <c r="CP27" s="46">
        <f t="shared" si="41"/>
        <v>0</v>
      </c>
      <c r="CQ27" s="46" t="e">
        <f t="shared" si="42"/>
        <v>#DIV/0!</v>
      </c>
      <c r="CR27" s="45">
        <f t="shared" si="43"/>
        <v>16</v>
      </c>
      <c r="CS27" s="44">
        <f t="shared" si="44"/>
        <v>0</v>
      </c>
      <c r="CT27" s="47" t="e">
        <f>VLOOKUP(BD27,リスト!$B$12:$C$13,2,0)</f>
        <v>#N/A</v>
      </c>
      <c r="CU27" s="48">
        <f t="shared" si="45"/>
        <v>16</v>
      </c>
      <c r="CV27" s="48" t="e">
        <f>VLOOKUP(AS27,リスト!$B$8:$C$9,2,0)</f>
        <v>#N/A</v>
      </c>
      <c r="CW27" s="48">
        <f t="shared" si="46"/>
        <v>16</v>
      </c>
      <c r="CX27" s="47">
        <f t="shared" si="47"/>
        <v>0</v>
      </c>
      <c r="CY27" s="48">
        <f>IF(CZ27=1,0,VLOOKUP(BA27,リスト!$B$3:$C$5,2,0))</f>
        <v>0</v>
      </c>
      <c r="CZ27" s="47">
        <f t="shared" si="48"/>
        <v>1</v>
      </c>
      <c r="DA27" s="47">
        <f t="shared" si="49"/>
        <v>0</v>
      </c>
      <c r="DB27" s="47" t="e">
        <f t="shared" si="50"/>
        <v>#DIV/0!</v>
      </c>
      <c r="DC27" s="48">
        <f t="shared" si="51"/>
        <v>16</v>
      </c>
      <c r="DD27" s="44">
        <f t="shared" si="52"/>
        <v>0</v>
      </c>
      <c r="DE27" s="49">
        <f t="shared" si="53"/>
        <v>0.27</v>
      </c>
      <c r="DF27" s="32" t="e">
        <f>VLOOKUP(AI27,リスト!$B$12:$C$13,2,0)</f>
        <v>#N/A</v>
      </c>
      <c r="DG27" s="16">
        <f t="shared" si="54"/>
        <v>16</v>
      </c>
      <c r="DH27" s="16">
        <f t="shared" si="55"/>
        <v>0</v>
      </c>
      <c r="DI27" s="32" t="e">
        <f>VLOOKUP(BD27,リスト!$B$12:$C$13,2,0)</f>
        <v>#N/A</v>
      </c>
      <c r="DJ27" s="16">
        <f t="shared" si="56"/>
        <v>16</v>
      </c>
      <c r="DK27" s="16">
        <f t="shared" si="57"/>
        <v>0</v>
      </c>
    </row>
    <row r="28" spans="2:115" ht="21" customHeight="1" x14ac:dyDescent="0.15">
      <c r="B28" s="58" t="s">
        <v>18</v>
      </c>
      <c r="C28" s="58"/>
      <c r="D28" s="55">
        <v>1</v>
      </c>
      <c r="E28" s="67">
        <v>107</v>
      </c>
      <c r="F28" s="68"/>
      <c r="G28" s="58" t="s">
        <v>3</v>
      </c>
      <c r="H28" s="58"/>
      <c r="I28" s="58"/>
      <c r="J28" s="58">
        <v>8</v>
      </c>
      <c r="K28" s="58"/>
      <c r="L28" s="58"/>
      <c r="M28" s="58"/>
      <c r="N28" s="58"/>
      <c r="O28" s="58"/>
      <c r="P28" s="58"/>
      <c r="Q28" s="58"/>
      <c r="R28" s="58"/>
      <c r="S28" s="58"/>
      <c r="T28" s="58"/>
      <c r="U28" s="58"/>
      <c r="V28" s="65">
        <f t="shared" si="0"/>
        <v>7.0000000000000007E-2</v>
      </c>
      <c r="W28" s="66"/>
      <c r="X28" s="58" t="s">
        <v>4</v>
      </c>
      <c r="Y28" s="58"/>
      <c r="Z28" s="58"/>
      <c r="AA28" s="58"/>
      <c r="AB28" s="58"/>
      <c r="AC28" s="58"/>
      <c r="AD28" s="58"/>
      <c r="AE28" s="58"/>
      <c r="AF28" s="67" t="s">
        <v>3</v>
      </c>
      <c r="AG28" s="69"/>
      <c r="AH28" s="69"/>
      <c r="AI28" s="58"/>
      <c r="AJ28" s="58"/>
      <c r="AK28" s="58"/>
      <c r="AL28" s="67">
        <v>9</v>
      </c>
      <c r="AM28" s="68"/>
      <c r="AN28" s="58"/>
      <c r="AO28" s="58"/>
      <c r="AP28" s="58"/>
      <c r="AQ28" s="58"/>
      <c r="AR28" s="58"/>
      <c r="AS28" s="58"/>
      <c r="AT28" s="58"/>
      <c r="AU28" s="58"/>
      <c r="AV28" s="58"/>
      <c r="AW28" s="58"/>
      <c r="AX28" s="58"/>
      <c r="AY28" s="58"/>
      <c r="AZ28" s="58"/>
      <c r="BA28" s="67"/>
      <c r="BB28" s="69"/>
      <c r="BC28" s="69"/>
      <c r="BD28" s="70"/>
      <c r="BE28" s="70"/>
      <c r="BF28" s="70"/>
      <c r="BG28" s="67"/>
      <c r="BH28" s="68"/>
      <c r="BI28" s="63">
        <f t="shared" si="25"/>
        <v>0.3</v>
      </c>
      <c r="BJ28" s="64"/>
      <c r="BK28" s="19"/>
      <c r="BM28" s="8">
        <f>IF(BN28=1,0,VLOOKUP(G28,リスト!$B$3:$C$5,2,0)*2)</f>
        <v>120</v>
      </c>
      <c r="BN28" s="9">
        <f t="shared" si="1"/>
        <v>2</v>
      </c>
      <c r="BO28" s="8">
        <f t="shared" si="2"/>
        <v>7.0000000000000007E-2</v>
      </c>
      <c r="BP28" s="8">
        <f t="shared" si="26"/>
        <v>1</v>
      </c>
      <c r="BQ28" s="10">
        <f t="shared" si="27"/>
        <v>7.0000000000000007E-2</v>
      </c>
      <c r="BR28" s="11">
        <f>IF(BS28=1,0,VLOOKUP(L28,リスト!$B$3:$C$5,2,0)*2)</f>
        <v>0</v>
      </c>
      <c r="BS28" s="12">
        <f t="shared" si="5"/>
        <v>1</v>
      </c>
      <c r="BT28" s="11" t="e">
        <f t="shared" si="6"/>
        <v>#DIV/0!</v>
      </c>
      <c r="BU28" s="11">
        <f t="shared" si="28"/>
        <v>16</v>
      </c>
      <c r="BV28" s="13">
        <f t="shared" si="29"/>
        <v>0</v>
      </c>
      <c r="BW28" s="14">
        <f>IF(BX28=1,0,VLOOKUP(Q28,リスト!$B$3:$C$5,2,0)*2)</f>
        <v>0</v>
      </c>
      <c r="BX28" s="7">
        <f t="shared" si="9"/>
        <v>1</v>
      </c>
      <c r="BY28" s="14" t="e">
        <f t="shared" si="10"/>
        <v>#DIV/0!</v>
      </c>
      <c r="BZ28" s="14">
        <f t="shared" si="30"/>
        <v>16</v>
      </c>
      <c r="CA28" s="15">
        <f t="shared" si="31"/>
        <v>0</v>
      </c>
      <c r="CB28" s="40">
        <f t="shared" si="13"/>
        <v>7.0000000000000007E-2</v>
      </c>
      <c r="CC28" s="41" t="e">
        <f>VLOOKUP(AI28,リスト!$B$12:$C$13,2,0)</f>
        <v>#N/A</v>
      </c>
      <c r="CD28" s="42">
        <f t="shared" si="32"/>
        <v>16</v>
      </c>
      <c r="CE28" s="42">
        <f>VLOOKUP(X28,リスト!$B$8:$C$9,2,0)</f>
        <v>0.5</v>
      </c>
      <c r="CF28" s="42">
        <f t="shared" si="33"/>
        <v>1</v>
      </c>
      <c r="CG28" s="43">
        <f t="shared" si="34"/>
        <v>0.5</v>
      </c>
      <c r="CH28" s="42">
        <f>IF(CI28=1,0,VLOOKUP(AF28,リスト!$B$3:$C$5,2,0))</f>
        <v>60</v>
      </c>
      <c r="CI28" s="43">
        <f t="shared" si="35"/>
        <v>2</v>
      </c>
      <c r="CJ28" s="43">
        <f t="shared" si="36"/>
        <v>30</v>
      </c>
      <c r="CK28" s="43">
        <f t="shared" si="37"/>
        <v>0.3</v>
      </c>
      <c r="CL28" s="42">
        <f t="shared" si="38"/>
        <v>1</v>
      </c>
      <c r="CM28" s="44">
        <f t="shared" si="39"/>
        <v>0.3</v>
      </c>
      <c r="CN28" s="45">
        <f>IF(CO28=1,0,VLOOKUP(AN28,リスト!$B$3:$C$5,2,0))</f>
        <v>0</v>
      </c>
      <c r="CO28" s="46">
        <f t="shared" si="40"/>
        <v>1</v>
      </c>
      <c r="CP28" s="46">
        <f t="shared" si="41"/>
        <v>0</v>
      </c>
      <c r="CQ28" s="46" t="e">
        <f t="shared" si="42"/>
        <v>#DIV/0!</v>
      </c>
      <c r="CR28" s="45">
        <f t="shared" si="43"/>
        <v>16</v>
      </c>
      <c r="CS28" s="44">
        <f t="shared" si="44"/>
        <v>0</v>
      </c>
      <c r="CT28" s="47" t="e">
        <f>VLOOKUP(BD28,リスト!$B$12:$C$13,2,0)</f>
        <v>#N/A</v>
      </c>
      <c r="CU28" s="48">
        <f t="shared" si="45"/>
        <v>16</v>
      </c>
      <c r="CV28" s="48" t="e">
        <f>VLOOKUP(AS28,リスト!$B$8:$C$9,2,0)</f>
        <v>#N/A</v>
      </c>
      <c r="CW28" s="48">
        <f t="shared" si="46"/>
        <v>16</v>
      </c>
      <c r="CX28" s="47">
        <f t="shared" si="47"/>
        <v>0</v>
      </c>
      <c r="CY28" s="48">
        <f>IF(CZ28=1,0,VLOOKUP(BA28,リスト!$B$3:$C$5,2,0))</f>
        <v>0</v>
      </c>
      <c r="CZ28" s="47">
        <f t="shared" si="48"/>
        <v>1</v>
      </c>
      <c r="DA28" s="47">
        <f t="shared" si="49"/>
        <v>0</v>
      </c>
      <c r="DB28" s="47" t="e">
        <f t="shared" si="50"/>
        <v>#DIV/0!</v>
      </c>
      <c r="DC28" s="48">
        <f t="shared" si="51"/>
        <v>16</v>
      </c>
      <c r="DD28" s="44">
        <f t="shared" si="52"/>
        <v>0</v>
      </c>
      <c r="DE28" s="49">
        <f t="shared" si="53"/>
        <v>0.3</v>
      </c>
      <c r="DF28" s="32" t="e">
        <f>VLOOKUP(AI28,リスト!$B$12:$C$13,2,0)</f>
        <v>#N/A</v>
      </c>
      <c r="DG28" s="16">
        <f t="shared" si="54"/>
        <v>16</v>
      </c>
      <c r="DH28" s="16">
        <f t="shared" si="55"/>
        <v>0</v>
      </c>
      <c r="DI28" s="32" t="e">
        <f>VLOOKUP(BD28,リスト!$B$12:$C$13,2,0)</f>
        <v>#N/A</v>
      </c>
      <c r="DJ28" s="16">
        <f t="shared" si="56"/>
        <v>16</v>
      </c>
      <c r="DK28" s="16">
        <f t="shared" si="57"/>
        <v>0</v>
      </c>
    </row>
    <row r="29" spans="2:115" ht="21" customHeight="1" x14ac:dyDescent="0.15">
      <c r="B29" s="58" t="s">
        <v>19</v>
      </c>
      <c r="C29" s="58"/>
      <c r="D29" s="55">
        <v>1</v>
      </c>
      <c r="E29" s="67">
        <v>201</v>
      </c>
      <c r="F29" s="68"/>
      <c r="G29" s="58" t="s">
        <v>3</v>
      </c>
      <c r="H29" s="58"/>
      <c r="I29" s="58"/>
      <c r="J29" s="58">
        <v>8</v>
      </c>
      <c r="K29" s="58"/>
      <c r="L29" s="58" t="s">
        <v>1</v>
      </c>
      <c r="M29" s="58"/>
      <c r="N29" s="58"/>
      <c r="O29" s="58">
        <v>6</v>
      </c>
      <c r="P29" s="58"/>
      <c r="Q29" s="58" t="s">
        <v>3</v>
      </c>
      <c r="R29" s="58"/>
      <c r="S29" s="58"/>
      <c r="T29" s="58">
        <v>3</v>
      </c>
      <c r="U29" s="58"/>
      <c r="V29" s="65">
        <f t="shared" si="0"/>
        <v>0.21</v>
      </c>
      <c r="W29" s="66"/>
      <c r="X29" s="58" t="s">
        <v>4</v>
      </c>
      <c r="Y29" s="58"/>
      <c r="Z29" s="58"/>
      <c r="AA29" s="58"/>
      <c r="AB29" s="58"/>
      <c r="AC29" s="58"/>
      <c r="AD29" s="58"/>
      <c r="AE29" s="58"/>
      <c r="AF29" s="67" t="s">
        <v>3</v>
      </c>
      <c r="AG29" s="69"/>
      <c r="AH29" s="69"/>
      <c r="AI29" s="58"/>
      <c r="AJ29" s="58"/>
      <c r="AK29" s="58"/>
      <c r="AL29" s="67">
        <v>3</v>
      </c>
      <c r="AM29" s="68"/>
      <c r="AN29" s="58" t="s">
        <v>2</v>
      </c>
      <c r="AO29" s="58"/>
      <c r="AP29" s="58"/>
      <c r="AQ29" s="58">
        <v>6</v>
      </c>
      <c r="AR29" s="58"/>
      <c r="AS29" s="58" t="s">
        <v>4</v>
      </c>
      <c r="AT29" s="58"/>
      <c r="AU29" s="58"/>
      <c r="AV29" s="58"/>
      <c r="AW29" s="58"/>
      <c r="AX29" s="58"/>
      <c r="AY29" s="58"/>
      <c r="AZ29" s="58"/>
      <c r="BA29" s="67" t="s">
        <v>3</v>
      </c>
      <c r="BB29" s="69"/>
      <c r="BC29" s="69"/>
      <c r="BD29" s="70"/>
      <c r="BE29" s="70"/>
      <c r="BF29" s="70"/>
      <c r="BG29" s="67">
        <v>10</v>
      </c>
      <c r="BH29" s="68"/>
      <c r="BI29" s="63">
        <f t="shared" si="25"/>
        <v>0.76</v>
      </c>
      <c r="BJ29" s="64"/>
      <c r="BK29" s="19"/>
      <c r="BM29" s="8">
        <f>IF(BN29=1,0,VLOOKUP(G29,リスト!$B$3:$C$5,2,0)*2)</f>
        <v>120</v>
      </c>
      <c r="BN29" s="9">
        <f t="shared" si="1"/>
        <v>2</v>
      </c>
      <c r="BO29" s="8">
        <f t="shared" si="2"/>
        <v>7.0000000000000007E-2</v>
      </c>
      <c r="BP29" s="8">
        <f t="shared" si="26"/>
        <v>1</v>
      </c>
      <c r="BQ29" s="10">
        <f t="shared" si="27"/>
        <v>7.0000000000000007E-2</v>
      </c>
      <c r="BR29" s="11">
        <f>IF(BS29=1,0,VLOOKUP(L29,リスト!$B$3:$C$5,2,0)*2)</f>
        <v>54</v>
      </c>
      <c r="BS29" s="12">
        <f t="shared" si="5"/>
        <v>2</v>
      </c>
      <c r="BT29" s="11">
        <f t="shared" si="6"/>
        <v>0.11</v>
      </c>
      <c r="BU29" s="11">
        <f t="shared" si="28"/>
        <v>1</v>
      </c>
      <c r="BV29" s="13">
        <f t="shared" si="29"/>
        <v>0.11</v>
      </c>
      <c r="BW29" s="14">
        <f>IF(BX29=1,0,VLOOKUP(Q29,リスト!$B$3:$C$5,2,0)*2)</f>
        <v>120</v>
      </c>
      <c r="BX29" s="7">
        <f t="shared" si="9"/>
        <v>2</v>
      </c>
      <c r="BY29" s="14">
        <f t="shared" si="10"/>
        <v>0.03</v>
      </c>
      <c r="BZ29" s="14">
        <f t="shared" si="30"/>
        <v>1</v>
      </c>
      <c r="CA29" s="15">
        <f t="shared" si="31"/>
        <v>0.03</v>
      </c>
      <c r="CB29" s="40">
        <f t="shared" si="13"/>
        <v>0.21</v>
      </c>
      <c r="CC29" s="41" t="e">
        <f>VLOOKUP(AI29,リスト!$B$12:$C$13,2,0)</f>
        <v>#N/A</v>
      </c>
      <c r="CD29" s="42">
        <f t="shared" si="32"/>
        <v>16</v>
      </c>
      <c r="CE29" s="42">
        <f>VLOOKUP(X29,リスト!$B$8:$C$9,2,0)</f>
        <v>0.5</v>
      </c>
      <c r="CF29" s="42">
        <f t="shared" si="33"/>
        <v>1</v>
      </c>
      <c r="CG29" s="43">
        <f t="shared" si="34"/>
        <v>0.5</v>
      </c>
      <c r="CH29" s="42">
        <f>IF(CI29=1,0,VLOOKUP(AF29,リスト!$B$3:$C$5,2,0))</f>
        <v>60</v>
      </c>
      <c r="CI29" s="43">
        <f t="shared" si="35"/>
        <v>2</v>
      </c>
      <c r="CJ29" s="43">
        <f t="shared" si="36"/>
        <v>30</v>
      </c>
      <c r="CK29" s="43">
        <f t="shared" si="37"/>
        <v>0.1</v>
      </c>
      <c r="CL29" s="42">
        <f t="shared" si="38"/>
        <v>1</v>
      </c>
      <c r="CM29" s="44">
        <f t="shared" si="39"/>
        <v>0.1</v>
      </c>
      <c r="CN29" s="45">
        <f>IF(CO29=1,0,VLOOKUP(AN29,リスト!$B$3:$C$5,2,0))</f>
        <v>36</v>
      </c>
      <c r="CO29" s="46">
        <f t="shared" si="40"/>
        <v>2</v>
      </c>
      <c r="CP29" s="46">
        <f t="shared" si="41"/>
        <v>18</v>
      </c>
      <c r="CQ29" s="46">
        <f t="shared" si="42"/>
        <v>0.33333333333333331</v>
      </c>
      <c r="CR29" s="45">
        <f t="shared" si="43"/>
        <v>1</v>
      </c>
      <c r="CS29" s="44">
        <f t="shared" si="44"/>
        <v>0.33</v>
      </c>
      <c r="CT29" s="47" t="e">
        <f>VLOOKUP(BD29,リスト!$B$12:$C$13,2,0)</f>
        <v>#N/A</v>
      </c>
      <c r="CU29" s="48">
        <f t="shared" si="45"/>
        <v>16</v>
      </c>
      <c r="CV29" s="48">
        <f>VLOOKUP(AS29,リスト!$B$8:$C$9,2,0)</f>
        <v>0.5</v>
      </c>
      <c r="CW29" s="48">
        <f t="shared" si="46"/>
        <v>1</v>
      </c>
      <c r="CX29" s="47">
        <f t="shared" si="47"/>
        <v>0.5</v>
      </c>
      <c r="CY29" s="48">
        <f>IF(CZ29=1,0,VLOOKUP(BA29,リスト!$B$3:$C$5,2,0))</f>
        <v>60</v>
      </c>
      <c r="CZ29" s="47">
        <f t="shared" si="48"/>
        <v>2</v>
      </c>
      <c r="DA29" s="47">
        <f t="shared" si="49"/>
        <v>30</v>
      </c>
      <c r="DB29" s="47">
        <f t="shared" si="50"/>
        <v>0.33333333333333331</v>
      </c>
      <c r="DC29" s="48">
        <f t="shared" si="51"/>
        <v>1</v>
      </c>
      <c r="DD29" s="44">
        <f t="shared" si="52"/>
        <v>0.33</v>
      </c>
      <c r="DE29" s="49">
        <f t="shared" si="53"/>
        <v>0.76</v>
      </c>
      <c r="DF29" s="32" t="e">
        <f>VLOOKUP(AI29,リスト!$B$12:$C$13,2,0)</f>
        <v>#N/A</v>
      </c>
      <c r="DG29" s="16">
        <f t="shared" si="54"/>
        <v>16</v>
      </c>
      <c r="DH29" s="16">
        <f t="shared" si="55"/>
        <v>0</v>
      </c>
      <c r="DI29" s="32" t="e">
        <f>VLOOKUP(BD29,リスト!$B$12:$C$13,2,0)</f>
        <v>#N/A</v>
      </c>
      <c r="DJ29" s="16">
        <f t="shared" si="56"/>
        <v>16</v>
      </c>
      <c r="DK29" s="16">
        <f t="shared" si="57"/>
        <v>0</v>
      </c>
    </row>
    <row r="30" spans="2:115" ht="21" customHeight="1" x14ac:dyDescent="0.15">
      <c r="B30" s="58" t="s">
        <v>20</v>
      </c>
      <c r="C30" s="58"/>
      <c r="D30" s="55">
        <v>2</v>
      </c>
      <c r="E30" s="67">
        <v>202</v>
      </c>
      <c r="F30" s="68"/>
      <c r="G30" s="58" t="s">
        <v>3</v>
      </c>
      <c r="H30" s="58"/>
      <c r="I30" s="58"/>
      <c r="J30" s="58">
        <v>10</v>
      </c>
      <c r="K30" s="58"/>
      <c r="L30" s="58" t="s">
        <v>1</v>
      </c>
      <c r="M30" s="58"/>
      <c r="N30" s="58"/>
      <c r="O30" s="58">
        <v>6</v>
      </c>
      <c r="P30" s="58"/>
      <c r="Q30" s="58" t="s">
        <v>3</v>
      </c>
      <c r="R30" s="58"/>
      <c r="S30" s="58"/>
      <c r="T30" s="58">
        <v>4</v>
      </c>
      <c r="U30" s="58"/>
      <c r="V30" s="65">
        <f t="shared" si="0"/>
        <v>0.22</v>
      </c>
      <c r="W30" s="66"/>
      <c r="X30" s="58" t="s">
        <v>4</v>
      </c>
      <c r="Y30" s="58"/>
      <c r="Z30" s="58"/>
      <c r="AA30" s="58"/>
      <c r="AB30" s="58"/>
      <c r="AC30" s="58"/>
      <c r="AD30" s="58"/>
      <c r="AE30" s="58"/>
      <c r="AF30" s="67" t="s">
        <v>3</v>
      </c>
      <c r="AG30" s="69"/>
      <c r="AH30" s="69"/>
      <c r="AI30" s="58"/>
      <c r="AJ30" s="58"/>
      <c r="AK30" s="58"/>
      <c r="AL30" s="67">
        <v>4</v>
      </c>
      <c r="AM30" s="68"/>
      <c r="AN30" s="58" t="s">
        <v>2</v>
      </c>
      <c r="AO30" s="58"/>
      <c r="AP30" s="58"/>
      <c r="AQ30" s="58">
        <v>6</v>
      </c>
      <c r="AR30" s="58"/>
      <c r="AS30" s="58" t="s">
        <v>4</v>
      </c>
      <c r="AT30" s="58"/>
      <c r="AU30" s="58"/>
      <c r="AV30" s="58"/>
      <c r="AW30" s="58"/>
      <c r="AX30" s="58"/>
      <c r="AY30" s="58"/>
      <c r="AZ30" s="58"/>
      <c r="BA30" s="67" t="s">
        <v>3</v>
      </c>
      <c r="BB30" s="69"/>
      <c r="BC30" s="69"/>
      <c r="BD30" s="70"/>
      <c r="BE30" s="70"/>
      <c r="BF30" s="70"/>
      <c r="BG30" s="67">
        <v>10</v>
      </c>
      <c r="BH30" s="68"/>
      <c r="BI30" s="63">
        <f t="shared" si="25"/>
        <v>0.79</v>
      </c>
      <c r="BJ30" s="64"/>
      <c r="BK30" s="19"/>
      <c r="BM30" s="8">
        <f>IF(BN30=1,0,VLOOKUP(G30,リスト!$B$3:$C$5,2,0)*2)</f>
        <v>120</v>
      </c>
      <c r="BN30" s="9">
        <f t="shared" si="1"/>
        <v>2</v>
      </c>
      <c r="BO30" s="8">
        <f t="shared" si="2"/>
        <v>0.08</v>
      </c>
      <c r="BP30" s="8">
        <f t="shared" si="26"/>
        <v>1</v>
      </c>
      <c r="BQ30" s="10">
        <f t="shared" si="27"/>
        <v>0.08</v>
      </c>
      <c r="BR30" s="11">
        <f>IF(BS30=1,0,VLOOKUP(L30,リスト!$B$3:$C$5,2,0)*2)</f>
        <v>54</v>
      </c>
      <c r="BS30" s="12">
        <f t="shared" si="5"/>
        <v>2</v>
      </c>
      <c r="BT30" s="11">
        <f t="shared" si="6"/>
        <v>0.11</v>
      </c>
      <c r="BU30" s="11">
        <f t="shared" si="28"/>
        <v>1</v>
      </c>
      <c r="BV30" s="13">
        <f t="shared" si="29"/>
        <v>0.11</v>
      </c>
      <c r="BW30" s="14">
        <f>IF(BX30=1,0,VLOOKUP(Q30,リスト!$B$3:$C$5,2,0)*2)</f>
        <v>120</v>
      </c>
      <c r="BX30" s="7">
        <f t="shared" si="9"/>
        <v>2</v>
      </c>
      <c r="BY30" s="14">
        <f t="shared" si="10"/>
        <v>0.03</v>
      </c>
      <c r="BZ30" s="14">
        <f t="shared" si="30"/>
        <v>1</v>
      </c>
      <c r="CA30" s="15">
        <f t="shared" si="31"/>
        <v>0.03</v>
      </c>
      <c r="CB30" s="40">
        <f t="shared" si="13"/>
        <v>0.22</v>
      </c>
      <c r="CC30" s="41" t="e">
        <f>VLOOKUP(AI30,リスト!$B$12:$C$13,2,0)</f>
        <v>#N/A</v>
      </c>
      <c r="CD30" s="42">
        <f t="shared" si="32"/>
        <v>16</v>
      </c>
      <c r="CE30" s="42">
        <f>VLOOKUP(X30,リスト!$B$8:$C$9,2,0)</f>
        <v>0.5</v>
      </c>
      <c r="CF30" s="42">
        <f t="shared" si="33"/>
        <v>1</v>
      </c>
      <c r="CG30" s="43">
        <f t="shared" si="34"/>
        <v>0.5</v>
      </c>
      <c r="CH30" s="42">
        <f>IF(CI30=1,0,VLOOKUP(AF30,リスト!$B$3:$C$5,2,0))</f>
        <v>60</v>
      </c>
      <c r="CI30" s="43">
        <f t="shared" si="35"/>
        <v>2</v>
      </c>
      <c r="CJ30" s="43">
        <f t="shared" si="36"/>
        <v>30</v>
      </c>
      <c r="CK30" s="43">
        <f t="shared" si="37"/>
        <v>0.13333333333333333</v>
      </c>
      <c r="CL30" s="42">
        <f t="shared" si="38"/>
        <v>1</v>
      </c>
      <c r="CM30" s="44">
        <f t="shared" si="39"/>
        <v>0.13</v>
      </c>
      <c r="CN30" s="45">
        <f>IF(CO30=1,0,VLOOKUP(AN30,リスト!$B$3:$C$5,2,0))</f>
        <v>36</v>
      </c>
      <c r="CO30" s="46">
        <f t="shared" si="40"/>
        <v>2</v>
      </c>
      <c r="CP30" s="46">
        <f t="shared" si="41"/>
        <v>18</v>
      </c>
      <c r="CQ30" s="46">
        <f t="shared" si="42"/>
        <v>0.33333333333333331</v>
      </c>
      <c r="CR30" s="45">
        <f t="shared" si="43"/>
        <v>1</v>
      </c>
      <c r="CS30" s="44">
        <f t="shared" si="44"/>
        <v>0.33</v>
      </c>
      <c r="CT30" s="47" t="e">
        <f>VLOOKUP(BD30,リスト!$B$12:$C$13,2,0)</f>
        <v>#N/A</v>
      </c>
      <c r="CU30" s="48">
        <f t="shared" si="45"/>
        <v>16</v>
      </c>
      <c r="CV30" s="48">
        <f>VLOOKUP(AS30,リスト!$B$8:$C$9,2,0)</f>
        <v>0.5</v>
      </c>
      <c r="CW30" s="48">
        <f t="shared" si="46"/>
        <v>1</v>
      </c>
      <c r="CX30" s="47">
        <f t="shared" si="47"/>
        <v>0.5</v>
      </c>
      <c r="CY30" s="48">
        <f>IF(CZ30=1,0,VLOOKUP(BA30,リスト!$B$3:$C$5,2,0))</f>
        <v>60</v>
      </c>
      <c r="CZ30" s="47">
        <f t="shared" si="48"/>
        <v>2</v>
      </c>
      <c r="DA30" s="47">
        <f t="shared" si="49"/>
        <v>30</v>
      </c>
      <c r="DB30" s="47">
        <f t="shared" si="50"/>
        <v>0.33333333333333331</v>
      </c>
      <c r="DC30" s="48">
        <f t="shared" si="51"/>
        <v>1</v>
      </c>
      <c r="DD30" s="44">
        <f t="shared" si="52"/>
        <v>0.33</v>
      </c>
      <c r="DE30" s="49">
        <f t="shared" si="53"/>
        <v>0.79</v>
      </c>
      <c r="DF30" s="32" t="e">
        <f>VLOOKUP(AI30,リスト!$B$12:$C$13,2,0)</f>
        <v>#N/A</v>
      </c>
      <c r="DG30" s="16">
        <f t="shared" si="54"/>
        <v>16</v>
      </c>
      <c r="DH30" s="16">
        <f t="shared" si="55"/>
        <v>0</v>
      </c>
      <c r="DI30" s="32" t="e">
        <f>VLOOKUP(BD30,リスト!$B$12:$C$13,2,0)</f>
        <v>#N/A</v>
      </c>
      <c r="DJ30" s="16">
        <f t="shared" si="56"/>
        <v>16</v>
      </c>
      <c r="DK30" s="16">
        <f t="shared" si="57"/>
        <v>0</v>
      </c>
    </row>
    <row r="31" spans="2:115" ht="21" customHeight="1" x14ac:dyDescent="0.15">
      <c r="B31" s="58" t="s">
        <v>21</v>
      </c>
      <c r="C31" s="58"/>
      <c r="D31" s="55">
        <v>2</v>
      </c>
      <c r="E31" s="67">
        <v>203</v>
      </c>
      <c r="F31" s="68"/>
      <c r="G31" s="58" t="s">
        <v>3</v>
      </c>
      <c r="H31" s="58"/>
      <c r="I31" s="58"/>
      <c r="J31" s="58">
        <v>10</v>
      </c>
      <c r="K31" s="58"/>
      <c r="L31" s="58" t="s">
        <v>1</v>
      </c>
      <c r="M31" s="58"/>
      <c r="N31" s="58"/>
      <c r="O31" s="58">
        <v>6</v>
      </c>
      <c r="P31" s="58"/>
      <c r="Q31" s="58" t="s">
        <v>3</v>
      </c>
      <c r="R31" s="58"/>
      <c r="S31" s="58"/>
      <c r="T31" s="58">
        <v>5</v>
      </c>
      <c r="U31" s="58"/>
      <c r="V31" s="65">
        <f t="shared" si="0"/>
        <v>0.23</v>
      </c>
      <c r="W31" s="66"/>
      <c r="X31" s="58" t="s">
        <v>4</v>
      </c>
      <c r="Y31" s="58"/>
      <c r="Z31" s="58"/>
      <c r="AA31" s="58"/>
      <c r="AB31" s="58"/>
      <c r="AC31" s="58"/>
      <c r="AD31" s="58"/>
      <c r="AE31" s="58"/>
      <c r="AF31" s="67" t="s">
        <v>3</v>
      </c>
      <c r="AG31" s="69"/>
      <c r="AH31" s="69"/>
      <c r="AI31" s="58"/>
      <c r="AJ31" s="58"/>
      <c r="AK31" s="58"/>
      <c r="AL31" s="67">
        <v>5</v>
      </c>
      <c r="AM31" s="68"/>
      <c r="AN31" s="58" t="s">
        <v>2</v>
      </c>
      <c r="AO31" s="58"/>
      <c r="AP31" s="58"/>
      <c r="AQ31" s="58">
        <v>6</v>
      </c>
      <c r="AR31" s="58"/>
      <c r="AS31" s="58" t="s">
        <v>4</v>
      </c>
      <c r="AT31" s="58"/>
      <c r="AU31" s="58"/>
      <c r="AV31" s="58"/>
      <c r="AW31" s="58"/>
      <c r="AX31" s="58"/>
      <c r="AY31" s="58"/>
      <c r="AZ31" s="58"/>
      <c r="BA31" s="67" t="s">
        <v>3</v>
      </c>
      <c r="BB31" s="69"/>
      <c r="BC31" s="69"/>
      <c r="BD31" s="70"/>
      <c r="BE31" s="70"/>
      <c r="BF31" s="70"/>
      <c r="BG31" s="67">
        <v>10</v>
      </c>
      <c r="BH31" s="68"/>
      <c r="BI31" s="63">
        <f t="shared" si="25"/>
        <v>0.83000000000000007</v>
      </c>
      <c r="BJ31" s="64"/>
      <c r="BK31" s="19"/>
      <c r="BM31" s="8">
        <f>IF(BN31=1,0,VLOOKUP(G31,リスト!$B$3:$C$5,2,0)*2)</f>
        <v>120</v>
      </c>
      <c r="BN31" s="9">
        <f t="shared" si="1"/>
        <v>2</v>
      </c>
      <c r="BO31" s="8">
        <f t="shared" si="2"/>
        <v>0.08</v>
      </c>
      <c r="BP31" s="8">
        <f t="shared" si="26"/>
        <v>1</v>
      </c>
      <c r="BQ31" s="10">
        <f t="shared" si="27"/>
        <v>0.08</v>
      </c>
      <c r="BR31" s="11">
        <f>IF(BS31=1,0,VLOOKUP(L31,リスト!$B$3:$C$5,2,0)*2)</f>
        <v>54</v>
      </c>
      <c r="BS31" s="12">
        <f t="shared" si="5"/>
        <v>2</v>
      </c>
      <c r="BT31" s="11">
        <f t="shared" si="6"/>
        <v>0.11</v>
      </c>
      <c r="BU31" s="11">
        <f t="shared" si="28"/>
        <v>1</v>
      </c>
      <c r="BV31" s="13">
        <f t="shared" si="29"/>
        <v>0.11</v>
      </c>
      <c r="BW31" s="14">
        <f>IF(BX31=1,0,VLOOKUP(Q31,リスト!$B$3:$C$5,2,0)*2)</f>
        <v>120</v>
      </c>
      <c r="BX31" s="7">
        <f t="shared" si="9"/>
        <v>2</v>
      </c>
      <c r="BY31" s="14">
        <f t="shared" si="10"/>
        <v>0.04</v>
      </c>
      <c r="BZ31" s="14">
        <f t="shared" si="30"/>
        <v>1</v>
      </c>
      <c r="CA31" s="15">
        <f t="shared" si="31"/>
        <v>0.04</v>
      </c>
      <c r="CB31" s="40">
        <f t="shared" si="13"/>
        <v>0.23</v>
      </c>
      <c r="CC31" s="41" t="e">
        <f>VLOOKUP(AI31,リスト!$B$12:$C$13,2,0)</f>
        <v>#N/A</v>
      </c>
      <c r="CD31" s="42">
        <f t="shared" si="32"/>
        <v>16</v>
      </c>
      <c r="CE31" s="42">
        <f>VLOOKUP(X31,リスト!$B$8:$C$9,2,0)</f>
        <v>0.5</v>
      </c>
      <c r="CF31" s="42">
        <f t="shared" si="33"/>
        <v>1</v>
      </c>
      <c r="CG31" s="43">
        <f t="shared" si="34"/>
        <v>0.5</v>
      </c>
      <c r="CH31" s="42">
        <f>IF(CI31=1,0,VLOOKUP(AF31,リスト!$B$3:$C$5,2,0))</f>
        <v>60</v>
      </c>
      <c r="CI31" s="43">
        <f t="shared" si="35"/>
        <v>2</v>
      </c>
      <c r="CJ31" s="43">
        <f t="shared" si="36"/>
        <v>30</v>
      </c>
      <c r="CK31" s="43">
        <f t="shared" si="37"/>
        <v>0.16666666666666666</v>
      </c>
      <c r="CL31" s="42">
        <f t="shared" si="38"/>
        <v>1</v>
      </c>
      <c r="CM31" s="44">
        <f t="shared" si="39"/>
        <v>0.17</v>
      </c>
      <c r="CN31" s="45">
        <f>IF(CO31=1,0,VLOOKUP(AN31,リスト!$B$3:$C$5,2,0))</f>
        <v>36</v>
      </c>
      <c r="CO31" s="46">
        <f t="shared" si="40"/>
        <v>2</v>
      </c>
      <c r="CP31" s="46">
        <f t="shared" si="41"/>
        <v>18</v>
      </c>
      <c r="CQ31" s="46">
        <f t="shared" si="42"/>
        <v>0.33333333333333331</v>
      </c>
      <c r="CR31" s="45">
        <f t="shared" si="43"/>
        <v>1</v>
      </c>
      <c r="CS31" s="44">
        <f t="shared" si="44"/>
        <v>0.33</v>
      </c>
      <c r="CT31" s="47" t="e">
        <f>VLOOKUP(BD31,リスト!$B$12:$C$13,2,0)</f>
        <v>#N/A</v>
      </c>
      <c r="CU31" s="48">
        <f t="shared" si="45"/>
        <v>16</v>
      </c>
      <c r="CV31" s="48">
        <f>VLOOKUP(AS31,リスト!$B$8:$C$9,2,0)</f>
        <v>0.5</v>
      </c>
      <c r="CW31" s="48">
        <f t="shared" si="46"/>
        <v>1</v>
      </c>
      <c r="CX31" s="47">
        <f t="shared" si="47"/>
        <v>0.5</v>
      </c>
      <c r="CY31" s="48">
        <f>IF(CZ31=1,0,VLOOKUP(BA31,リスト!$B$3:$C$5,2,0))</f>
        <v>60</v>
      </c>
      <c r="CZ31" s="47">
        <f t="shared" si="48"/>
        <v>2</v>
      </c>
      <c r="DA31" s="47">
        <f t="shared" si="49"/>
        <v>30</v>
      </c>
      <c r="DB31" s="47">
        <f t="shared" si="50"/>
        <v>0.33333333333333331</v>
      </c>
      <c r="DC31" s="48">
        <f t="shared" si="51"/>
        <v>1</v>
      </c>
      <c r="DD31" s="44">
        <f t="shared" si="52"/>
        <v>0.33</v>
      </c>
      <c r="DE31" s="49">
        <f t="shared" si="53"/>
        <v>0.83000000000000007</v>
      </c>
      <c r="DF31" s="32" t="e">
        <f>VLOOKUP(AI31,リスト!$B$12:$C$13,2,0)</f>
        <v>#N/A</v>
      </c>
      <c r="DG31" s="16">
        <f t="shared" si="54"/>
        <v>16</v>
      </c>
      <c r="DH31" s="16">
        <f t="shared" si="55"/>
        <v>0</v>
      </c>
      <c r="DI31" s="32" t="e">
        <f>VLOOKUP(BD31,リスト!$B$12:$C$13,2,0)</f>
        <v>#N/A</v>
      </c>
      <c r="DJ31" s="16">
        <f t="shared" si="56"/>
        <v>16</v>
      </c>
      <c r="DK31" s="16">
        <f t="shared" si="57"/>
        <v>0</v>
      </c>
    </row>
    <row r="32" spans="2:115" ht="21" customHeight="1" x14ac:dyDescent="0.15">
      <c r="B32" s="58" t="s">
        <v>22</v>
      </c>
      <c r="C32" s="58"/>
      <c r="D32" s="55">
        <v>2</v>
      </c>
      <c r="E32" s="67">
        <v>204</v>
      </c>
      <c r="F32" s="68"/>
      <c r="G32" s="58" t="s">
        <v>3</v>
      </c>
      <c r="H32" s="58"/>
      <c r="I32" s="58"/>
      <c r="J32" s="58">
        <v>10</v>
      </c>
      <c r="K32" s="58"/>
      <c r="L32" s="58" t="s">
        <v>1</v>
      </c>
      <c r="M32" s="58"/>
      <c r="N32" s="58"/>
      <c r="O32" s="58">
        <v>6</v>
      </c>
      <c r="P32" s="58"/>
      <c r="Q32" s="58" t="s">
        <v>3</v>
      </c>
      <c r="R32" s="58"/>
      <c r="S32" s="58"/>
      <c r="T32" s="58">
        <v>5</v>
      </c>
      <c r="U32" s="58"/>
      <c r="V32" s="65">
        <f t="shared" si="0"/>
        <v>0.23</v>
      </c>
      <c r="W32" s="66"/>
      <c r="X32" s="58" t="s">
        <v>4</v>
      </c>
      <c r="Y32" s="58"/>
      <c r="Z32" s="58"/>
      <c r="AA32" s="58"/>
      <c r="AB32" s="58"/>
      <c r="AC32" s="58"/>
      <c r="AD32" s="58"/>
      <c r="AE32" s="58"/>
      <c r="AF32" s="67" t="s">
        <v>3</v>
      </c>
      <c r="AG32" s="69"/>
      <c r="AH32" s="69"/>
      <c r="AI32" s="58"/>
      <c r="AJ32" s="58"/>
      <c r="AK32" s="58"/>
      <c r="AL32" s="67">
        <v>5</v>
      </c>
      <c r="AM32" s="68"/>
      <c r="AN32" s="58" t="s">
        <v>2</v>
      </c>
      <c r="AO32" s="58"/>
      <c r="AP32" s="58"/>
      <c r="AQ32" s="58">
        <v>6</v>
      </c>
      <c r="AR32" s="58"/>
      <c r="AS32" s="58" t="s">
        <v>4</v>
      </c>
      <c r="AT32" s="58"/>
      <c r="AU32" s="58"/>
      <c r="AV32" s="58"/>
      <c r="AW32" s="58"/>
      <c r="AX32" s="58"/>
      <c r="AY32" s="58"/>
      <c r="AZ32" s="58"/>
      <c r="BA32" s="67" t="s">
        <v>3</v>
      </c>
      <c r="BB32" s="69"/>
      <c r="BC32" s="69"/>
      <c r="BD32" s="70"/>
      <c r="BE32" s="70"/>
      <c r="BF32" s="70"/>
      <c r="BG32" s="67">
        <v>10</v>
      </c>
      <c r="BH32" s="68"/>
      <c r="BI32" s="63">
        <f t="shared" si="25"/>
        <v>0.83000000000000007</v>
      </c>
      <c r="BJ32" s="64"/>
      <c r="BK32" s="19"/>
      <c r="BM32" s="8">
        <f>IF(BN32=1,0,VLOOKUP(G32,リスト!$B$3:$C$5,2,0)*2)</f>
        <v>120</v>
      </c>
      <c r="BN32" s="9">
        <f t="shared" si="1"/>
        <v>2</v>
      </c>
      <c r="BO32" s="8">
        <f t="shared" si="2"/>
        <v>0.08</v>
      </c>
      <c r="BP32" s="8">
        <f t="shared" si="26"/>
        <v>1</v>
      </c>
      <c r="BQ32" s="10">
        <f t="shared" si="27"/>
        <v>0.08</v>
      </c>
      <c r="BR32" s="11">
        <f>IF(BS32=1,0,VLOOKUP(L32,リスト!$B$3:$C$5,2,0)*2)</f>
        <v>54</v>
      </c>
      <c r="BS32" s="12">
        <f t="shared" si="5"/>
        <v>2</v>
      </c>
      <c r="BT32" s="11">
        <f t="shared" si="6"/>
        <v>0.11</v>
      </c>
      <c r="BU32" s="11">
        <f t="shared" si="28"/>
        <v>1</v>
      </c>
      <c r="BV32" s="13">
        <f t="shared" si="29"/>
        <v>0.11</v>
      </c>
      <c r="BW32" s="14">
        <f>IF(BX32=1,0,VLOOKUP(Q32,リスト!$B$3:$C$5,2,0)*2)</f>
        <v>120</v>
      </c>
      <c r="BX32" s="7">
        <f t="shared" si="9"/>
        <v>2</v>
      </c>
      <c r="BY32" s="14">
        <f t="shared" si="10"/>
        <v>0.04</v>
      </c>
      <c r="BZ32" s="14">
        <f t="shared" si="30"/>
        <v>1</v>
      </c>
      <c r="CA32" s="15">
        <f t="shared" si="31"/>
        <v>0.04</v>
      </c>
      <c r="CB32" s="40">
        <f t="shared" si="13"/>
        <v>0.23</v>
      </c>
      <c r="CC32" s="41" t="e">
        <f>VLOOKUP(AI32,リスト!$B$12:$C$13,2,0)</f>
        <v>#N/A</v>
      </c>
      <c r="CD32" s="42">
        <f t="shared" si="32"/>
        <v>16</v>
      </c>
      <c r="CE32" s="42">
        <f>VLOOKUP(X32,リスト!$B$8:$C$9,2,0)</f>
        <v>0.5</v>
      </c>
      <c r="CF32" s="42">
        <f t="shared" si="33"/>
        <v>1</v>
      </c>
      <c r="CG32" s="43">
        <f t="shared" si="34"/>
        <v>0.5</v>
      </c>
      <c r="CH32" s="42">
        <f>IF(CI32=1,0,VLOOKUP(AF32,リスト!$B$3:$C$5,2,0))</f>
        <v>60</v>
      </c>
      <c r="CI32" s="43">
        <f t="shared" si="35"/>
        <v>2</v>
      </c>
      <c r="CJ32" s="43">
        <f t="shared" si="36"/>
        <v>30</v>
      </c>
      <c r="CK32" s="43">
        <f t="shared" si="37"/>
        <v>0.16666666666666666</v>
      </c>
      <c r="CL32" s="42">
        <f t="shared" si="38"/>
        <v>1</v>
      </c>
      <c r="CM32" s="44">
        <f t="shared" si="39"/>
        <v>0.17</v>
      </c>
      <c r="CN32" s="45">
        <f>IF(CO32=1,0,VLOOKUP(AN32,リスト!$B$3:$C$5,2,0))</f>
        <v>36</v>
      </c>
      <c r="CO32" s="46">
        <f t="shared" si="40"/>
        <v>2</v>
      </c>
      <c r="CP32" s="46">
        <f t="shared" si="41"/>
        <v>18</v>
      </c>
      <c r="CQ32" s="46">
        <f t="shared" si="42"/>
        <v>0.33333333333333331</v>
      </c>
      <c r="CR32" s="45">
        <f t="shared" si="43"/>
        <v>1</v>
      </c>
      <c r="CS32" s="44">
        <f t="shared" si="44"/>
        <v>0.33</v>
      </c>
      <c r="CT32" s="47" t="e">
        <f>VLOOKUP(BD32,リスト!$B$12:$C$13,2,0)</f>
        <v>#N/A</v>
      </c>
      <c r="CU32" s="48">
        <f t="shared" si="45"/>
        <v>16</v>
      </c>
      <c r="CV32" s="48">
        <f>VLOOKUP(AS32,リスト!$B$8:$C$9,2,0)</f>
        <v>0.5</v>
      </c>
      <c r="CW32" s="48">
        <f t="shared" si="46"/>
        <v>1</v>
      </c>
      <c r="CX32" s="47">
        <f t="shared" si="47"/>
        <v>0.5</v>
      </c>
      <c r="CY32" s="48">
        <f>IF(CZ32=1,0,VLOOKUP(BA32,リスト!$B$3:$C$5,2,0))</f>
        <v>60</v>
      </c>
      <c r="CZ32" s="47">
        <f t="shared" si="48"/>
        <v>2</v>
      </c>
      <c r="DA32" s="47">
        <f t="shared" si="49"/>
        <v>30</v>
      </c>
      <c r="DB32" s="47">
        <f t="shared" si="50"/>
        <v>0.33333333333333331</v>
      </c>
      <c r="DC32" s="48">
        <f t="shared" si="51"/>
        <v>1</v>
      </c>
      <c r="DD32" s="44">
        <f t="shared" si="52"/>
        <v>0.33</v>
      </c>
      <c r="DE32" s="49">
        <f t="shared" si="53"/>
        <v>0.83000000000000007</v>
      </c>
      <c r="DF32" s="32" t="e">
        <f>VLOOKUP(AI32,リスト!$B$12:$C$13,2,0)</f>
        <v>#N/A</v>
      </c>
      <c r="DG32" s="16">
        <f t="shared" si="54"/>
        <v>16</v>
      </c>
      <c r="DH32" s="16">
        <f t="shared" si="55"/>
        <v>0</v>
      </c>
      <c r="DI32" s="32" t="e">
        <f>VLOOKUP(BD32,リスト!$B$12:$C$13,2,0)</f>
        <v>#N/A</v>
      </c>
      <c r="DJ32" s="16">
        <f t="shared" si="56"/>
        <v>16</v>
      </c>
      <c r="DK32" s="16">
        <f t="shared" si="57"/>
        <v>0</v>
      </c>
    </row>
    <row r="33" spans="2:115" ht="21" customHeight="1" x14ac:dyDescent="0.15">
      <c r="B33" s="58" t="s">
        <v>23</v>
      </c>
      <c r="C33" s="58"/>
      <c r="D33" s="55">
        <v>2</v>
      </c>
      <c r="E33" s="67">
        <v>205</v>
      </c>
      <c r="F33" s="68"/>
      <c r="G33" s="58" t="s">
        <v>3</v>
      </c>
      <c r="H33" s="58"/>
      <c r="I33" s="58"/>
      <c r="J33" s="58">
        <v>10</v>
      </c>
      <c r="K33" s="58"/>
      <c r="L33" s="58" t="s">
        <v>1</v>
      </c>
      <c r="M33" s="58"/>
      <c r="N33" s="58"/>
      <c r="O33" s="58">
        <v>6</v>
      </c>
      <c r="P33" s="58"/>
      <c r="Q33" s="58" t="s">
        <v>3</v>
      </c>
      <c r="R33" s="58"/>
      <c r="S33" s="58"/>
      <c r="T33" s="58">
        <v>6</v>
      </c>
      <c r="U33" s="58"/>
      <c r="V33" s="65">
        <f t="shared" si="0"/>
        <v>0.24</v>
      </c>
      <c r="W33" s="66"/>
      <c r="X33" s="58" t="s">
        <v>4</v>
      </c>
      <c r="Y33" s="58"/>
      <c r="Z33" s="58"/>
      <c r="AA33" s="58"/>
      <c r="AB33" s="58"/>
      <c r="AC33" s="58"/>
      <c r="AD33" s="58"/>
      <c r="AE33" s="58"/>
      <c r="AF33" s="67" t="s">
        <v>3</v>
      </c>
      <c r="AG33" s="69"/>
      <c r="AH33" s="69"/>
      <c r="AI33" s="58"/>
      <c r="AJ33" s="58"/>
      <c r="AK33" s="58"/>
      <c r="AL33" s="67">
        <v>6</v>
      </c>
      <c r="AM33" s="68"/>
      <c r="AN33" s="58" t="s">
        <v>2</v>
      </c>
      <c r="AO33" s="58"/>
      <c r="AP33" s="58"/>
      <c r="AQ33" s="58">
        <v>6</v>
      </c>
      <c r="AR33" s="58"/>
      <c r="AS33" s="58" t="s">
        <v>4</v>
      </c>
      <c r="AT33" s="58"/>
      <c r="AU33" s="58"/>
      <c r="AV33" s="58"/>
      <c r="AW33" s="58"/>
      <c r="AX33" s="58"/>
      <c r="AY33" s="58"/>
      <c r="AZ33" s="58"/>
      <c r="BA33" s="67" t="s">
        <v>3</v>
      </c>
      <c r="BB33" s="69"/>
      <c r="BC33" s="69"/>
      <c r="BD33" s="70"/>
      <c r="BE33" s="70"/>
      <c r="BF33" s="70"/>
      <c r="BG33" s="67">
        <v>10</v>
      </c>
      <c r="BH33" s="68"/>
      <c r="BI33" s="63">
        <f t="shared" si="25"/>
        <v>0.8600000000000001</v>
      </c>
      <c r="BJ33" s="64"/>
      <c r="BK33" s="19"/>
      <c r="BM33" s="8">
        <f>IF(BN33=1,0,VLOOKUP(G33,リスト!$B$3:$C$5,2,0)*2)</f>
        <v>120</v>
      </c>
      <c r="BN33" s="9">
        <f t="shared" si="1"/>
        <v>2</v>
      </c>
      <c r="BO33" s="8">
        <f t="shared" si="2"/>
        <v>0.08</v>
      </c>
      <c r="BP33" s="8">
        <f t="shared" si="26"/>
        <v>1</v>
      </c>
      <c r="BQ33" s="10">
        <f t="shared" si="27"/>
        <v>0.08</v>
      </c>
      <c r="BR33" s="11">
        <f>IF(BS33=1,0,VLOOKUP(L33,リスト!$B$3:$C$5,2,0)*2)</f>
        <v>54</v>
      </c>
      <c r="BS33" s="12">
        <f t="shared" si="5"/>
        <v>2</v>
      </c>
      <c r="BT33" s="11">
        <f t="shared" si="6"/>
        <v>0.11</v>
      </c>
      <c r="BU33" s="11">
        <f t="shared" si="28"/>
        <v>1</v>
      </c>
      <c r="BV33" s="13">
        <f t="shared" si="29"/>
        <v>0.11</v>
      </c>
      <c r="BW33" s="14">
        <f>IF(BX33=1,0,VLOOKUP(Q33,リスト!$B$3:$C$5,2,0)*2)</f>
        <v>120</v>
      </c>
      <c r="BX33" s="7">
        <f t="shared" si="9"/>
        <v>2</v>
      </c>
      <c r="BY33" s="14">
        <f t="shared" si="10"/>
        <v>0.05</v>
      </c>
      <c r="BZ33" s="14">
        <f t="shared" si="30"/>
        <v>1</v>
      </c>
      <c r="CA33" s="15">
        <f t="shared" si="31"/>
        <v>0.05</v>
      </c>
      <c r="CB33" s="40">
        <f t="shared" si="13"/>
        <v>0.24</v>
      </c>
      <c r="CC33" s="41" t="e">
        <f>VLOOKUP(AI33,リスト!$B$12:$C$13,2,0)</f>
        <v>#N/A</v>
      </c>
      <c r="CD33" s="42">
        <f t="shared" si="32"/>
        <v>16</v>
      </c>
      <c r="CE33" s="42">
        <f>VLOOKUP(X33,リスト!$B$8:$C$9,2,0)</f>
        <v>0.5</v>
      </c>
      <c r="CF33" s="42">
        <f t="shared" si="33"/>
        <v>1</v>
      </c>
      <c r="CG33" s="43">
        <f t="shared" si="34"/>
        <v>0.5</v>
      </c>
      <c r="CH33" s="42">
        <f>IF(CI33=1,0,VLOOKUP(AF33,リスト!$B$3:$C$5,2,0))</f>
        <v>60</v>
      </c>
      <c r="CI33" s="43">
        <f t="shared" si="35"/>
        <v>2</v>
      </c>
      <c r="CJ33" s="43">
        <f t="shared" si="36"/>
        <v>30</v>
      </c>
      <c r="CK33" s="43">
        <f t="shared" si="37"/>
        <v>0.2</v>
      </c>
      <c r="CL33" s="42">
        <f t="shared" si="38"/>
        <v>1</v>
      </c>
      <c r="CM33" s="44">
        <f t="shared" si="39"/>
        <v>0.2</v>
      </c>
      <c r="CN33" s="45">
        <f>IF(CO33=1,0,VLOOKUP(AN33,リスト!$B$3:$C$5,2,0))</f>
        <v>36</v>
      </c>
      <c r="CO33" s="46">
        <f t="shared" si="40"/>
        <v>2</v>
      </c>
      <c r="CP33" s="46">
        <f t="shared" si="41"/>
        <v>18</v>
      </c>
      <c r="CQ33" s="46">
        <f t="shared" si="42"/>
        <v>0.33333333333333331</v>
      </c>
      <c r="CR33" s="45">
        <f t="shared" si="43"/>
        <v>1</v>
      </c>
      <c r="CS33" s="44">
        <f t="shared" si="44"/>
        <v>0.33</v>
      </c>
      <c r="CT33" s="47" t="e">
        <f>VLOOKUP(BD33,リスト!$B$12:$C$13,2,0)</f>
        <v>#N/A</v>
      </c>
      <c r="CU33" s="48">
        <f t="shared" si="45"/>
        <v>16</v>
      </c>
      <c r="CV33" s="48">
        <f>VLOOKUP(AS33,リスト!$B$8:$C$9,2,0)</f>
        <v>0.5</v>
      </c>
      <c r="CW33" s="48">
        <f t="shared" si="46"/>
        <v>1</v>
      </c>
      <c r="CX33" s="47">
        <f t="shared" si="47"/>
        <v>0.5</v>
      </c>
      <c r="CY33" s="48">
        <f>IF(CZ33=1,0,VLOOKUP(BA33,リスト!$B$3:$C$5,2,0))</f>
        <v>60</v>
      </c>
      <c r="CZ33" s="47">
        <f t="shared" si="48"/>
        <v>2</v>
      </c>
      <c r="DA33" s="47">
        <f t="shared" si="49"/>
        <v>30</v>
      </c>
      <c r="DB33" s="47">
        <f t="shared" si="50"/>
        <v>0.33333333333333331</v>
      </c>
      <c r="DC33" s="48">
        <f t="shared" si="51"/>
        <v>1</v>
      </c>
      <c r="DD33" s="44">
        <f t="shared" si="52"/>
        <v>0.33</v>
      </c>
      <c r="DE33" s="49">
        <f t="shared" si="53"/>
        <v>0.8600000000000001</v>
      </c>
      <c r="DF33" s="32" t="e">
        <f>VLOOKUP(AI33,リスト!$B$12:$C$13,2,0)</f>
        <v>#N/A</v>
      </c>
      <c r="DG33" s="16">
        <f t="shared" si="54"/>
        <v>16</v>
      </c>
      <c r="DH33" s="16">
        <f t="shared" si="55"/>
        <v>0</v>
      </c>
      <c r="DI33" s="32" t="e">
        <f>VLOOKUP(BD33,リスト!$B$12:$C$13,2,0)</f>
        <v>#N/A</v>
      </c>
      <c r="DJ33" s="16">
        <f t="shared" si="56"/>
        <v>16</v>
      </c>
      <c r="DK33" s="16">
        <f t="shared" si="57"/>
        <v>0</v>
      </c>
    </row>
    <row r="34" spans="2:115" ht="21" customHeight="1" x14ac:dyDescent="0.15">
      <c r="B34" s="58" t="s">
        <v>24</v>
      </c>
      <c r="C34" s="58"/>
      <c r="D34" s="55">
        <v>2</v>
      </c>
      <c r="E34" s="67">
        <v>206</v>
      </c>
      <c r="F34" s="68"/>
      <c r="G34" s="58" t="s">
        <v>3</v>
      </c>
      <c r="H34" s="58"/>
      <c r="I34" s="58"/>
      <c r="J34" s="58">
        <v>10</v>
      </c>
      <c r="K34" s="58"/>
      <c r="L34" s="58" t="s">
        <v>1</v>
      </c>
      <c r="M34" s="58"/>
      <c r="N34" s="58"/>
      <c r="O34" s="58">
        <v>6</v>
      </c>
      <c r="P34" s="58"/>
      <c r="Q34" s="58" t="s">
        <v>3</v>
      </c>
      <c r="R34" s="58"/>
      <c r="S34" s="58"/>
      <c r="T34" s="58">
        <v>6</v>
      </c>
      <c r="U34" s="58"/>
      <c r="V34" s="65">
        <f t="shared" si="0"/>
        <v>0.24</v>
      </c>
      <c r="W34" s="66"/>
      <c r="X34" s="58" t="s">
        <v>4</v>
      </c>
      <c r="Y34" s="58"/>
      <c r="Z34" s="58"/>
      <c r="AA34" s="58"/>
      <c r="AB34" s="58"/>
      <c r="AC34" s="58"/>
      <c r="AD34" s="58"/>
      <c r="AE34" s="58"/>
      <c r="AF34" s="67" t="s">
        <v>3</v>
      </c>
      <c r="AG34" s="69"/>
      <c r="AH34" s="69"/>
      <c r="AI34" s="58"/>
      <c r="AJ34" s="58"/>
      <c r="AK34" s="58"/>
      <c r="AL34" s="67">
        <v>6</v>
      </c>
      <c r="AM34" s="68"/>
      <c r="AN34" s="58" t="s">
        <v>2</v>
      </c>
      <c r="AO34" s="58"/>
      <c r="AP34" s="58"/>
      <c r="AQ34" s="58">
        <v>6</v>
      </c>
      <c r="AR34" s="58"/>
      <c r="AS34" s="58" t="s">
        <v>4</v>
      </c>
      <c r="AT34" s="58"/>
      <c r="AU34" s="58"/>
      <c r="AV34" s="58"/>
      <c r="AW34" s="58"/>
      <c r="AX34" s="58"/>
      <c r="AY34" s="58"/>
      <c r="AZ34" s="58"/>
      <c r="BA34" s="67" t="s">
        <v>3</v>
      </c>
      <c r="BB34" s="69"/>
      <c r="BC34" s="69"/>
      <c r="BD34" s="70"/>
      <c r="BE34" s="70"/>
      <c r="BF34" s="70"/>
      <c r="BG34" s="67">
        <v>10</v>
      </c>
      <c r="BH34" s="68"/>
      <c r="BI34" s="63">
        <f t="shared" si="25"/>
        <v>0.8600000000000001</v>
      </c>
      <c r="BJ34" s="64"/>
      <c r="BK34" s="19"/>
      <c r="BM34" s="8">
        <f>IF(BN34=1,0,VLOOKUP(G34,リスト!$B$3:$C$5,2,0)*2)</f>
        <v>120</v>
      </c>
      <c r="BN34" s="9">
        <f t="shared" si="1"/>
        <v>2</v>
      </c>
      <c r="BO34" s="8">
        <f t="shared" si="2"/>
        <v>0.08</v>
      </c>
      <c r="BP34" s="8">
        <f t="shared" si="26"/>
        <v>1</v>
      </c>
      <c r="BQ34" s="10">
        <f t="shared" si="27"/>
        <v>0.08</v>
      </c>
      <c r="BR34" s="11">
        <f>IF(BS34=1,0,VLOOKUP(L34,リスト!$B$3:$C$5,2,0)*2)</f>
        <v>54</v>
      </c>
      <c r="BS34" s="12">
        <f t="shared" si="5"/>
        <v>2</v>
      </c>
      <c r="BT34" s="11">
        <f t="shared" si="6"/>
        <v>0.11</v>
      </c>
      <c r="BU34" s="11">
        <f t="shared" si="28"/>
        <v>1</v>
      </c>
      <c r="BV34" s="13">
        <f t="shared" si="29"/>
        <v>0.11</v>
      </c>
      <c r="BW34" s="14">
        <f>IF(BX34=1,0,VLOOKUP(Q34,リスト!$B$3:$C$5,2,0)*2)</f>
        <v>120</v>
      </c>
      <c r="BX34" s="7">
        <f t="shared" si="9"/>
        <v>2</v>
      </c>
      <c r="BY34" s="14">
        <f t="shared" si="10"/>
        <v>0.05</v>
      </c>
      <c r="BZ34" s="14">
        <f t="shared" si="30"/>
        <v>1</v>
      </c>
      <c r="CA34" s="15">
        <f t="shared" si="31"/>
        <v>0.05</v>
      </c>
      <c r="CB34" s="40">
        <f t="shared" si="13"/>
        <v>0.24</v>
      </c>
      <c r="CC34" s="41" t="e">
        <f>VLOOKUP(AI34,リスト!$B$12:$C$13,2,0)</f>
        <v>#N/A</v>
      </c>
      <c r="CD34" s="42">
        <f t="shared" si="32"/>
        <v>16</v>
      </c>
      <c r="CE34" s="42">
        <f>VLOOKUP(X34,リスト!$B$8:$C$9,2,0)</f>
        <v>0.5</v>
      </c>
      <c r="CF34" s="42">
        <f t="shared" si="33"/>
        <v>1</v>
      </c>
      <c r="CG34" s="43">
        <f t="shared" si="34"/>
        <v>0.5</v>
      </c>
      <c r="CH34" s="42">
        <f>IF(CI34=1,0,VLOOKUP(AF34,リスト!$B$3:$C$5,2,0))</f>
        <v>60</v>
      </c>
      <c r="CI34" s="43">
        <f t="shared" si="35"/>
        <v>2</v>
      </c>
      <c r="CJ34" s="43">
        <f t="shared" si="36"/>
        <v>30</v>
      </c>
      <c r="CK34" s="43">
        <f t="shared" si="37"/>
        <v>0.2</v>
      </c>
      <c r="CL34" s="42">
        <f t="shared" si="38"/>
        <v>1</v>
      </c>
      <c r="CM34" s="44">
        <f t="shared" si="39"/>
        <v>0.2</v>
      </c>
      <c r="CN34" s="45">
        <f>IF(CO34=1,0,VLOOKUP(AN34,リスト!$B$3:$C$5,2,0))</f>
        <v>36</v>
      </c>
      <c r="CO34" s="46">
        <f t="shared" si="40"/>
        <v>2</v>
      </c>
      <c r="CP34" s="46">
        <f t="shared" si="41"/>
        <v>18</v>
      </c>
      <c r="CQ34" s="46">
        <f t="shared" si="42"/>
        <v>0.33333333333333331</v>
      </c>
      <c r="CR34" s="45">
        <f t="shared" si="43"/>
        <v>1</v>
      </c>
      <c r="CS34" s="44">
        <f t="shared" si="44"/>
        <v>0.33</v>
      </c>
      <c r="CT34" s="47" t="e">
        <f>VLOOKUP(BD34,リスト!$B$12:$C$13,2,0)</f>
        <v>#N/A</v>
      </c>
      <c r="CU34" s="48">
        <f t="shared" si="45"/>
        <v>16</v>
      </c>
      <c r="CV34" s="48">
        <f>VLOOKUP(AS34,リスト!$B$8:$C$9,2,0)</f>
        <v>0.5</v>
      </c>
      <c r="CW34" s="48">
        <f t="shared" si="46"/>
        <v>1</v>
      </c>
      <c r="CX34" s="47">
        <f t="shared" si="47"/>
        <v>0.5</v>
      </c>
      <c r="CY34" s="48">
        <f>IF(CZ34=1,0,VLOOKUP(BA34,リスト!$B$3:$C$5,2,0))</f>
        <v>60</v>
      </c>
      <c r="CZ34" s="47">
        <f t="shared" si="48"/>
        <v>2</v>
      </c>
      <c r="DA34" s="47">
        <f t="shared" si="49"/>
        <v>30</v>
      </c>
      <c r="DB34" s="47">
        <f t="shared" si="50"/>
        <v>0.33333333333333331</v>
      </c>
      <c r="DC34" s="48">
        <f t="shared" si="51"/>
        <v>1</v>
      </c>
      <c r="DD34" s="44">
        <f t="shared" si="52"/>
        <v>0.33</v>
      </c>
      <c r="DE34" s="49">
        <f t="shared" si="53"/>
        <v>0.8600000000000001</v>
      </c>
      <c r="DF34" s="32" t="e">
        <f>VLOOKUP(AI34,リスト!$B$12:$C$13,2,0)</f>
        <v>#N/A</v>
      </c>
      <c r="DG34" s="16">
        <f t="shared" si="54"/>
        <v>16</v>
      </c>
      <c r="DH34" s="16">
        <f t="shared" si="55"/>
        <v>0</v>
      </c>
      <c r="DI34" s="32" t="e">
        <f>VLOOKUP(BD34,リスト!$B$12:$C$13,2,0)</f>
        <v>#N/A</v>
      </c>
      <c r="DJ34" s="16">
        <f t="shared" si="56"/>
        <v>16</v>
      </c>
      <c r="DK34" s="16">
        <f t="shared" si="57"/>
        <v>0</v>
      </c>
    </row>
    <row r="35" spans="2:115" ht="21" customHeight="1" x14ac:dyDescent="0.15">
      <c r="B35" s="58" t="s">
        <v>25</v>
      </c>
      <c r="C35" s="58"/>
      <c r="D35" s="55">
        <v>2</v>
      </c>
      <c r="E35" s="67">
        <v>207</v>
      </c>
      <c r="F35" s="68"/>
      <c r="G35" s="58" t="s">
        <v>3</v>
      </c>
      <c r="H35" s="58"/>
      <c r="I35" s="58"/>
      <c r="J35" s="58">
        <v>10</v>
      </c>
      <c r="K35" s="58"/>
      <c r="L35" s="58" t="s">
        <v>1</v>
      </c>
      <c r="M35" s="58"/>
      <c r="N35" s="58"/>
      <c r="O35" s="58">
        <v>6</v>
      </c>
      <c r="P35" s="58"/>
      <c r="Q35" s="58" t="s">
        <v>3</v>
      </c>
      <c r="R35" s="58"/>
      <c r="S35" s="58"/>
      <c r="T35" s="58">
        <v>6</v>
      </c>
      <c r="U35" s="58"/>
      <c r="V35" s="65">
        <f t="shared" si="0"/>
        <v>0.24</v>
      </c>
      <c r="W35" s="66"/>
      <c r="X35" s="58" t="s">
        <v>4</v>
      </c>
      <c r="Y35" s="58"/>
      <c r="Z35" s="58"/>
      <c r="AA35" s="58"/>
      <c r="AB35" s="58"/>
      <c r="AC35" s="58"/>
      <c r="AD35" s="58"/>
      <c r="AE35" s="58"/>
      <c r="AF35" s="67" t="s">
        <v>3</v>
      </c>
      <c r="AG35" s="69"/>
      <c r="AH35" s="69"/>
      <c r="AI35" s="58"/>
      <c r="AJ35" s="58"/>
      <c r="AK35" s="58"/>
      <c r="AL35" s="67">
        <v>6</v>
      </c>
      <c r="AM35" s="68"/>
      <c r="AN35" s="58" t="s">
        <v>2</v>
      </c>
      <c r="AO35" s="58"/>
      <c r="AP35" s="58"/>
      <c r="AQ35" s="58">
        <v>6</v>
      </c>
      <c r="AR35" s="58"/>
      <c r="AS35" s="58" t="s">
        <v>4</v>
      </c>
      <c r="AT35" s="58"/>
      <c r="AU35" s="58"/>
      <c r="AV35" s="58"/>
      <c r="AW35" s="58"/>
      <c r="AX35" s="58"/>
      <c r="AY35" s="58"/>
      <c r="AZ35" s="58"/>
      <c r="BA35" s="67" t="s">
        <v>3</v>
      </c>
      <c r="BB35" s="69"/>
      <c r="BC35" s="69"/>
      <c r="BD35" s="70"/>
      <c r="BE35" s="70"/>
      <c r="BF35" s="70"/>
      <c r="BG35" s="67">
        <v>10</v>
      </c>
      <c r="BH35" s="68"/>
      <c r="BI35" s="63">
        <f t="shared" si="25"/>
        <v>0.8600000000000001</v>
      </c>
      <c r="BJ35" s="64"/>
      <c r="BK35" s="19"/>
      <c r="BM35" s="8">
        <f>IF(BN35=1,0,VLOOKUP(G35,リスト!$B$3:$C$5,2,0)*2)</f>
        <v>120</v>
      </c>
      <c r="BN35" s="9">
        <f t="shared" si="1"/>
        <v>2</v>
      </c>
      <c r="BO35" s="8">
        <f t="shared" si="2"/>
        <v>0.08</v>
      </c>
      <c r="BP35" s="8">
        <f t="shared" si="26"/>
        <v>1</v>
      </c>
      <c r="BQ35" s="10">
        <f t="shared" si="27"/>
        <v>0.08</v>
      </c>
      <c r="BR35" s="11">
        <f>IF(BS35=1,0,VLOOKUP(L35,リスト!$B$3:$C$5,2,0)*2)</f>
        <v>54</v>
      </c>
      <c r="BS35" s="12">
        <f t="shared" si="5"/>
        <v>2</v>
      </c>
      <c r="BT35" s="11">
        <f t="shared" si="6"/>
        <v>0.11</v>
      </c>
      <c r="BU35" s="11">
        <f t="shared" si="28"/>
        <v>1</v>
      </c>
      <c r="BV35" s="13">
        <f t="shared" si="29"/>
        <v>0.11</v>
      </c>
      <c r="BW35" s="14">
        <f>IF(BX35=1,0,VLOOKUP(Q35,リスト!$B$3:$C$5,2,0)*2)</f>
        <v>120</v>
      </c>
      <c r="BX35" s="7">
        <f t="shared" si="9"/>
        <v>2</v>
      </c>
      <c r="BY35" s="14">
        <f t="shared" si="10"/>
        <v>0.05</v>
      </c>
      <c r="BZ35" s="14">
        <f t="shared" si="30"/>
        <v>1</v>
      </c>
      <c r="CA35" s="15">
        <f t="shared" si="31"/>
        <v>0.05</v>
      </c>
      <c r="CB35" s="40">
        <f t="shared" si="13"/>
        <v>0.24</v>
      </c>
      <c r="CC35" s="41" t="e">
        <f>VLOOKUP(AI35,リスト!$B$12:$C$13,2,0)</f>
        <v>#N/A</v>
      </c>
      <c r="CD35" s="42">
        <f t="shared" si="32"/>
        <v>16</v>
      </c>
      <c r="CE35" s="42">
        <f>VLOOKUP(X35,リスト!$B$8:$C$9,2,0)</f>
        <v>0.5</v>
      </c>
      <c r="CF35" s="42">
        <f t="shared" si="33"/>
        <v>1</v>
      </c>
      <c r="CG35" s="43">
        <f t="shared" si="34"/>
        <v>0.5</v>
      </c>
      <c r="CH35" s="42">
        <f>IF(CI35=1,0,VLOOKUP(AF35,リスト!$B$3:$C$5,2,0))</f>
        <v>60</v>
      </c>
      <c r="CI35" s="43">
        <f t="shared" si="35"/>
        <v>2</v>
      </c>
      <c r="CJ35" s="43">
        <f t="shared" si="36"/>
        <v>30</v>
      </c>
      <c r="CK35" s="43">
        <f t="shared" si="37"/>
        <v>0.2</v>
      </c>
      <c r="CL35" s="42">
        <f t="shared" si="38"/>
        <v>1</v>
      </c>
      <c r="CM35" s="44">
        <f t="shared" si="39"/>
        <v>0.2</v>
      </c>
      <c r="CN35" s="45">
        <f>IF(CO35=1,0,VLOOKUP(AN35,リスト!$B$3:$C$5,2,0))</f>
        <v>36</v>
      </c>
      <c r="CO35" s="46">
        <f t="shared" si="40"/>
        <v>2</v>
      </c>
      <c r="CP35" s="46">
        <f t="shared" si="41"/>
        <v>18</v>
      </c>
      <c r="CQ35" s="46">
        <f t="shared" si="42"/>
        <v>0.33333333333333331</v>
      </c>
      <c r="CR35" s="45">
        <f t="shared" si="43"/>
        <v>1</v>
      </c>
      <c r="CS35" s="44">
        <f t="shared" si="44"/>
        <v>0.33</v>
      </c>
      <c r="CT35" s="47" t="e">
        <f>VLOOKUP(BD35,リスト!$B$12:$C$13,2,0)</f>
        <v>#N/A</v>
      </c>
      <c r="CU35" s="48">
        <f t="shared" si="45"/>
        <v>16</v>
      </c>
      <c r="CV35" s="48">
        <f>VLOOKUP(AS35,リスト!$B$8:$C$9,2,0)</f>
        <v>0.5</v>
      </c>
      <c r="CW35" s="48">
        <f t="shared" si="46"/>
        <v>1</v>
      </c>
      <c r="CX35" s="47">
        <f t="shared" si="47"/>
        <v>0.5</v>
      </c>
      <c r="CY35" s="48">
        <f>IF(CZ35=1,0,VLOOKUP(BA35,リスト!$B$3:$C$5,2,0))</f>
        <v>60</v>
      </c>
      <c r="CZ35" s="47">
        <f t="shared" si="48"/>
        <v>2</v>
      </c>
      <c r="DA35" s="47">
        <f t="shared" si="49"/>
        <v>30</v>
      </c>
      <c r="DB35" s="47">
        <f t="shared" si="50"/>
        <v>0.33333333333333331</v>
      </c>
      <c r="DC35" s="48">
        <f t="shared" si="51"/>
        <v>1</v>
      </c>
      <c r="DD35" s="44">
        <f t="shared" si="52"/>
        <v>0.33</v>
      </c>
      <c r="DE35" s="49">
        <f t="shared" si="53"/>
        <v>0.8600000000000001</v>
      </c>
      <c r="DF35" s="32" t="e">
        <f>VLOOKUP(AI35,リスト!$B$12:$C$13,2,0)</f>
        <v>#N/A</v>
      </c>
      <c r="DG35" s="16">
        <f t="shared" si="54"/>
        <v>16</v>
      </c>
      <c r="DH35" s="16">
        <f t="shared" si="55"/>
        <v>0</v>
      </c>
      <c r="DI35" s="32" t="e">
        <f>VLOOKUP(BD35,リスト!$B$12:$C$13,2,0)</f>
        <v>#N/A</v>
      </c>
      <c r="DJ35" s="16">
        <f t="shared" si="56"/>
        <v>16</v>
      </c>
      <c r="DK35" s="16">
        <f t="shared" si="57"/>
        <v>0</v>
      </c>
    </row>
    <row r="36" spans="2:115" ht="21" customHeight="1" x14ac:dyDescent="0.15">
      <c r="B36" s="58" t="s">
        <v>26</v>
      </c>
      <c r="C36" s="58"/>
      <c r="D36" s="55">
        <v>2</v>
      </c>
      <c r="E36" s="67">
        <v>208</v>
      </c>
      <c r="F36" s="68"/>
      <c r="G36" s="58" t="s">
        <v>3</v>
      </c>
      <c r="H36" s="58"/>
      <c r="I36" s="58"/>
      <c r="J36" s="58">
        <v>10</v>
      </c>
      <c r="K36" s="58"/>
      <c r="L36" s="58" t="s">
        <v>1</v>
      </c>
      <c r="M36" s="58"/>
      <c r="N36" s="58"/>
      <c r="O36" s="58">
        <v>6</v>
      </c>
      <c r="P36" s="58"/>
      <c r="Q36" s="58" t="s">
        <v>3</v>
      </c>
      <c r="R36" s="58"/>
      <c r="S36" s="58"/>
      <c r="T36" s="58">
        <v>6</v>
      </c>
      <c r="U36" s="58"/>
      <c r="V36" s="65">
        <f t="shared" si="0"/>
        <v>0.24</v>
      </c>
      <c r="W36" s="66"/>
      <c r="X36" s="58" t="s">
        <v>4</v>
      </c>
      <c r="Y36" s="58"/>
      <c r="Z36" s="58"/>
      <c r="AA36" s="58"/>
      <c r="AB36" s="58"/>
      <c r="AC36" s="58"/>
      <c r="AD36" s="58"/>
      <c r="AE36" s="58"/>
      <c r="AF36" s="67" t="s">
        <v>3</v>
      </c>
      <c r="AG36" s="69"/>
      <c r="AH36" s="69"/>
      <c r="AI36" s="58"/>
      <c r="AJ36" s="58"/>
      <c r="AK36" s="58"/>
      <c r="AL36" s="67">
        <v>6</v>
      </c>
      <c r="AM36" s="68"/>
      <c r="AN36" s="58" t="s">
        <v>2</v>
      </c>
      <c r="AO36" s="58"/>
      <c r="AP36" s="58"/>
      <c r="AQ36" s="58">
        <v>6</v>
      </c>
      <c r="AR36" s="58"/>
      <c r="AS36" s="58" t="s">
        <v>4</v>
      </c>
      <c r="AT36" s="58"/>
      <c r="AU36" s="58"/>
      <c r="AV36" s="58"/>
      <c r="AW36" s="58"/>
      <c r="AX36" s="58"/>
      <c r="AY36" s="58"/>
      <c r="AZ36" s="58"/>
      <c r="BA36" s="67" t="s">
        <v>3</v>
      </c>
      <c r="BB36" s="69"/>
      <c r="BC36" s="69"/>
      <c r="BD36" s="70"/>
      <c r="BE36" s="70"/>
      <c r="BF36" s="70"/>
      <c r="BG36" s="67">
        <v>10</v>
      </c>
      <c r="BH36" s="68"/>
      <c r="BI36" s="63">
        <f t="shared" si="25"/>
        <v>0.8600000000000001</v>
      </c>
      <c r="BJ36" s="64"/>
      <c r="BK36" s="19"/>
      <c r="BM36" s="8">
        <f>IF(BN36=1,0,VLOOKUP(G36,リスト!$B$3:$C$5,2,0)*2)</f>
        <v>120</v>
      </c>
      <c r="BN36" s="9">
        <f t="shared" si="1"/>
        <v>2</v>
      </c>
      <c r="BO36" s="8">
        <f t="shared" si="2"/>
        <v>0.08</v>
      </c>
      <c r="BP36" s="8">
        <f t="shared" ref="BP36:BP40" si="58">TYPE(BO36)</f>
        <v>1</v>
      </c>
      <c r="BQ36" s="10">
        <f t="shared" ref="BQ36:BQ40" si="59">IF(BP36=1,BO36,0)</f>
        <v>0.08</v>
      </c>
      <c r="BR36" s="11">
        <f>IF(BS36=1,0,VLOOKUP(L36,リスト!$B$3:$C$5,2,0)*2)</f>
        <v>54</v>
      </c>
      <c r="BS36" s="12">
        <f t="shared" si="5"/>
        <v>2</v>
      </c>
      <c r="BT36" s="11">
        <f t="shared" si="6"/>
        <v>0.11</v>
      </c>
      <c r="BU36" s="11">
        <f t="shared" ref="BU36:BU40" si="60">TYPE(BT36)</f>
        <v>1</v>
      </c>
      <c r="BV36" s="13">
        <f t="shared" ref="BV36:BV40" si="61">IF(BU36=1,BT36,0)</f>
        <v>0.11</v>
      </c>
      <c r="BW36" s="14">
        <f>IF(BX36=1,0,VLOOKUP(Q36,リスト!$B$3:$C$5,2,0)*2)</f>
        <v>120</v>
      </c>
      <c r="BX36" s="7">
        <f t="shared" si="9"/>
        <v>2</v>
      </c>
      <c r="BY36" s="14">
        <f t="shared" si="10"/>
        <v>0.05</v>
      </c>
      <c r="BZ36" s="14">
        <f t="shared" ref="BZ36:BZ40" si="62">TYPE(BY36)</f>
        <v>1</v>
      </c>
      <c r="CA36" s="15">
        <f t="shared" ref="CA36:CA40" si="63">IF(BZ36=1,BY36,0)</f>
        <v>0.05</v>
      </c>
      <c r="CB36" s="40">
        <f t="shared" si="13"/>
        <v>0.24</v>
      </c>
      <c r="CC36" s="41" t="e">
        <f>VLOOKUP(AI36,リスト!$B$12:$C$13,2,0)</f>
        <v>#N/A</v>
      </c>
      <c r="CD36" s="42">
        <f t="shared" si="32"/>
        <v>16</v>
      </c>
      <c r="CE36" s="42">
        <f>VLOOKUP(X36,リスト!$B$8:$C$9,2,0)</f>
        <v>0.5</v>
      </c>
      <c r="CF36" s="42">
        <f t="shared" si="33"/>
        <v>1</v>
      </c>
      <c r="CG36" s="43">
        <f t="shared" si="34"/>
        <v>0.5</v>
      </c>
      <c r="CH36" s="42">
        <f>IF(CI36=1,0,VLOOKUP(AF36,リスト!$B$3:$C$5,2,0))</f>
        <v>60</v>
      </c>
      <c r="CI36" s="43">
        <f t="shared" si="35"/>
        <v>2</v>
      </c>
      <c r="CJ36" s="43">
        <f t="shared" si="36"/>
        <v>30</v>
      </c>
      <c r="CK36" s="43">
        <f t="shared" si="37"/>
        <v>0.2</v>
      </c>
      <c r="CL36" s="42">
        <f t="shared" si="38"/>
        <v>1</v>
      </c>
      <c r="CM36" s="44">
        <f t="shared" si="39"/>
        <v>0.2</v>
      </c>
      <c r="CN36" s="45">
        <f>IF(CO36=1,0,VLOOKUP(AN36,リスト!$B$3:$C$5,2,0))</f>
        <v>36</v>
      </c>
      <c r="CO36" s="46">
        <f t="shared" si="40"/>
        <v>2</v>
      </c>
      <c r="CP36" s="46">
        <f t="shared" si="41"/>
        <v>18</v>
      </c>
      <c r="CQ36" s="46">
        <f t="shared" si="42"/>
        <v>0.33333333333333331</v>
      </c>
      <c r="CR36" s="45">
        <f t="shared" si="43"/>
        <v>1</v>
      </c>
      <c r="CS36" s="44">
        <f t="shared" si="44"/>
        <v>0.33</v>
      </c>
      <c r="CT36" s="47" t="e">
        <f>VLOOKUP(BD36,リスト!$B$12:$C$13,2,0)</f>
        <v>#N/A</v>
      </c>
      <c r="CU36" s="48">
        <f t="shared" si="45"/>
        <v>16</v>
      </c>
      <c r="CV36" s="48">
        <f>VLOOKUP(AS36,リスト!$B$8:$C$9,2,0)</f>
        <v>0.5</v>
      </c>
      <c r="CW36" s="48">
        <f t="shared" si="46"/>
        <v>1</v>
      </c>
      <c r="CX36" s="47">
        <f t="shared" si="47"/>
        <v>0.5</v>
      </c>
      <c r="CY36" s="48">
        <f>IF(CZ36=1,0,VLOOKUP(BA36,リスト!$B$3:$C$5,2,0))</f>
        <v>60</v>
      </c>
      <c r="CZ36" s="47">
        <f t="shared" si="48"/>
        <v>2</v>
      </c>
      <c r="DA36" s="47">
        <f t="shared" si="49"/>
        <v>30</v>
      </c>
      <c r="DB36" s="47">
        <f t="shared" si="50"/>
        <v>0.33333333333333331</v>
      </c>
      <c r="DC36" s="48">
        <f t="shared" si="51"/>
        <v>1</v>
      </c>
      <c r="DD36" s="44">
        <f t="shared" si="52"/>
        <v>0.33</v>
      </c>
      <c r="DE36" s="49">
        <f t="shared" si="53"/>
        <v>0.8600000000000001</v>
      </c>
      <c r="DF36" s="32" t="e">
        <f>VLOOKUP(AI36,リスト!$B$12:$C$13,2,0)</f>
        <v>#N/A</v>
      </c>
      <c r="DG36" s="16">
        <f t="shared" si="54"/>
        <v>16</v>
      </c>
      <c r="DH36" s="16">
        <f t="shared" si="55"/>
        <v>0</v>
      </c>
      <c r="DI36" s="32" t="e">
        <f>VLOOKUP(BD36,リスト!$B$12:$C$13,2,0)</f>
        <v>#N/A</v>
      </c>
      <c r="DJ36" s="16">
        <f t="shared" si="56"/>
        <v>16</v>
      </c>
      <c r="DK36" s="16">
        <f t="shared" si="57"/>
        <v>0</v>
      </c>
    </row>
    <row r="37" spans="2:115" ht="21" customHeight="1" x14ac:dyDescent="0.15">
      <c r="B37" s="58" t="s">
        <v>57</v>
      </c>
      <c r="C37" s="58"/>
      <c r="D37" s="55"/>
      <c r="E37" s="67"/>
      <c r="F37" s="68"/>
      <c r="G37" s="58"/>
      <c r="H37" s="58"/>
      <c r="I37" s="58"/>
      <c r="J37" s="58"/>
      <c r="K37" s="58"/>
      <c r="L37" s="58"/>
      <c r="M37" s="58"/>
      <c r="N37" s="58"/>
      <c r="O37" s="58"/>
      <c r="P37" s="58"/>
      <c r="Q37" s="58"/>
      <c r="R37" s="58"/>
      <c r="S37" s="58"/>
      <c r="T37" s="58"/>
      <c r="U37" s="58"/>
      <c r="V37" s="65">
        <f t="shared" si="0"/>
        <v>0</v>
      </c>
      <c r="W37" s="66"/>
      <c r="X37" s="58"/>
      <c r="Y37" s="58"/>
      <c r="Z37" s="58"/>
      <c r="AA37" s="58"/>
      <c r="AB37" s="58"/>
      <c r="AC37" s="58"/>
      <c r="AD37" s="58"/>
      <c r="AE37" s="58"/>
      <c r="AF37" s="67"/>
      <c r="AG37" s="69"/>
      <c r="AH37" s="69"/>
      <c r="AI37" s="58"/>
      <c r="AJ37" s="58"/>
      <c r="AK37" s="58"/>
      <c r="AL37" s="67"/>
      <c r="AM37" s="68"/>
      <c r="AN37" s="58"/>
      <c r="AO37" s="58"/>
      <c r="AP37" s="58"/>
      <c r="AQ37" s="58"/>
      <c r="AR37" s="58"/>
      <c r="AS37" s="58"/>
      <c r="AT37" s="58"/>
      <c r="AU37" s="58"/>
      <c r="AV37" s="58"/>
      <c r="AW37" s="58"/>
      <c r="AX37" s="58"/>
      <c r="AY37" s="58"/>
      <c r="AZ37" s="58"/>
      <c r="BA37" s="67"/>
      <c r="BB37" s="69"/>
      <c r="BC37" s="69"/>
      <c r="BD37" s="70"/>
      <c r="BE37" s="70"/>
      <c r="BF37" s="70"/>
      <c r="BG37" s="67"/>
      <c r="BH37" s="68"/>
      <c r="BI37" s="63">
        <f t="shared" si="25"/>
        <v>0</v>
      </c>
      <c r="BJ37" s="64"/>
      <c r="BK37" s="19"/>
      <c r="BM37" s="8">
        <f>IF(BN37=1,0,VLOOKUP(G37,リスト!$B$3:$C$5,2,0)*2)</f>
        <v>0</v>
      </c>
      <c r="BN37" s="9">
        <f t="shared" si="1"/>
        <v>1</v>
      </c>
      <c r="BO37" s="8" t="e">
        <f t="shared" si="2"/>
        <v>#DIV/0!</v>
      </c>
      <c r="BP37" s="8">
        <f t="shared" si="58"/>
        <v>16</v>
      </c>
      <c r="BQ37" s="10">
        <f t="shared" si="59"/>
        <v>0</v>
      </c>
      <c r="BR37" s="11">
        <f>IF(BS37=1,0,VLOOKUP(L37,リスト!$B$3:$C$5,2,0)*2)</f>
        <v>0</v>
      </c>
      <c r="BS37" s="12">
        <f t="shared" si="5"/>
        <v>1</v>
      </c>
      <c r="BT37" s="11" t="e">
        <f t="shared" si="6"/>
        <v>#DIV/0!</v>
      </c>
      <c r="BU37" s="11">
        <f t="shared" si="60"/>
        <v>16</v>
      </c>
      <c r="BV37" s="13">
        <f t="shared" si="61"/>
        <v>0</v>
      </c>
      <c r="BW37" s="14">
        <f>IF(BX37=1,0,VLOOKUP(Q37,リスト!$B$3:$C$5,2,0)*2)</f>
        <v>0</v>
      </c>
      <c r="BX37" s="7">
        <f t="shared" si="9"/>
        <v>1</v>
      </c>
      <c r="BY37" s="14" t="e">
        <f t="shared" si="10"/>
        <v>#DIV/0!</v>
      </c>
      <c r="BZ37" s="14">
        <f t="shared" si="62"/>
        <v>16</v>
      </c>
      <c r="CA37" s="15">
        <f t="shared" si="63"/>
        <v>0</v>
      </c>
      <c r="CB37" s="40">
        <f t="shared" si="13"/>
        <v>0</v>
      </c>
      <c r="CC37" s="41" t="e">
        <f>VLOOKUP(AI37,リスト!$B$12:$C$13,2,0)</f>
        <v>#N/A</v>
      </c>
      <c r="CD37" s="42">
        <f t="shared" si="32"/>
        <v>16</v>
      </c>
      <c r="CE37" s="42" t="e">
        <f>VLOOKUP(X37,リスト!$B$8:$C$9,2,0)</f>
        <v>#N/A</v>
      </c>
      <c r="CF37" s="42">
        <f t="shared" si="33"/>
        <v>16</v>
      </c>
      <c r="CG37" s="43">
        <f t="shared" si="34"/>
        <v>0</v>
      </c>
      <c r="CH37" s="42">
        <f>IF(CI37=1,0,VLOOKUP(AF37,リスト!$B$3:$C$5,2,0))</f>
        <v>0</v>
      </c>
      <c r="CI37" s="43">
        <f t="shared" si="35"/>
        <v>1</v>
      </c>
      <c r="CJ37" s="43">
        <f t="shared" si="36"/>
        <v>0</v>
      </c>
      <c r="CK37" s="43" t="e">
        <f t="shared" si="37"/>
        <v>#DIV/0!</v>
      </c>
      <c r="CL37" s="42">
        <f t="shared" si="38"/>
        <v>16</v>
      </c>
      <c r="CM37" s="44">
        <f t="shared" si="39"/>
        <v>0</v>
      </c>
      <c r="CN37" s="45">
        <f>IF(CO37=1,0,VLOOKUP(AN37,リスト!$B$3:$C$5,2,0))</f>
        <v>0</v>
      </c>
      <c r="CO37" s="46">
        <f t="shared" si="40"/>
        <v>1</v>
      </c>
      <c r="CP37" s="46">
        <f t="shared" si="41"/>
        <v>0</v>
      </c>
      <c r="CQ37" s="46" t="e">
        <f t="shared" si="42"/>
        <v>#DIV/0!</v>
      </c>
      <c r="CR37" s="45">
        <f t="shared" si="43"/>
        <v>16</v>
      </c>
      <c r="CS37" s="44">
        <f t="shared" si="44"/>
        <v>0</v>
      </c>
      <c r="CT37" s="47" t="e">
        <f>VLOOKUP(BD37,リスト!$B$12:$C$13,2,0)</f>
        <v>#N/A</v>
      </c>
      <c r="CU37" s="48">
        <f t="shared" si="45"/>
        <v>16</v>
      </c>
      <c r="CV37" s="48" t="e">
        <f>VLOOKUP(AS37,リスト!$B$8:$C$9,2,0)</f>
        <v>#N/A</v>
      </c>
      <c r="CW37" s="48">
        <f t="shared" si="46"/>
        <v>16</v>
      </c>
      <c r="CX37" s="47">
        <f t="shared" si="47"/>
        <v>0</v>
      </c>
      <c r="CY37" s="48">
        <f>IF(CZ37=1,0,VLOOKUP(BA37,リスト!$B$3:$C$5,2,0))</f>
        <v>0</v>
      </c>
      <c r="CZ37" s="47">
        <f t="shared" si="48"/>
        <v>1</v>
      </c>
      <c r="DA37" s="47">
        <f t="shared" si="49"/>
        <v>0</v>
      </c>
      <c r="DB37" s="47" t="e">
        <f t="shared" si="50"/>
        <v>#DIV/0!</v>
      </c>
      <c r="DC37" s="48">
        <f t="shared" si="51"/>
        <v>16</v>
      </c>
      <c r="DD37" s="44">
        <f t="shared" si="52"/>
        <v>0</v>
      </c>
      <c r="DE37" s="49">
        <f t="shared" si="53"/>
        <v>0</v>
      </c>
      <c r="DF37" s="32" t="e">
        <f>VLOOKUP(AI37,リスト!$B$12:$C$13,2,0)</f>
        <v>#N/A</v>
      </c>
      <c r="DG37" s="16">
        <f t="shared" si="54"/>
        <v>16</v>
      </c>
      <c r="DH37" s="16">
        <f t="shared" si="55"/>
        <v>0</v>
      </c>
      <c r="DI37" s="32" t="e">
        <f>VLOOKUP(BD37,リスト!$B$12:$C$13,2,0)</f>
        <v>#N/A</v>
      </c>
      <c r="DJ37" s="16">
        <f t="shared" si="56"/>
        <v>16</v>
      </c>
      <c r="DK37" s="16">
        <f t="shared" si="57"/>
        <v>0</v>
      </c>
    </row>
    <row r="38" spans="2:115" ht="21" customHeight="1" x14ac:dyDescent="0.15">
      <c r="B38" s="58" t="s">
        <v>81</v>
      </c>
      <c r="C38" s="58"/>
      <c r="D38" s="55"/>
      <c r="E38" s="67"/>
      <c r="F38" s="68"/>
      <c r="G38" s="58"/>
      <c r="H38" s="58"/>
      <c r="I38" s="58"/>
      <c r="J38" s="58"/>
      <c r="K38" s="58"/>
      <c r="L38" s="58"/>
      <c r="M38" s="58"/>
      <c r="N38" s="58"/>
      <c r="O38" s="58"/>
      <c r="P38" s="58"/>
      <c r="Q38" s="58"/>
      <c r="R38" s="58"/>
      <c r="S38" s="58"/>
      <c r="T38" s="58"/>
      <c r="U38" s="58"/>
      <c r="V38" s="65">
        <f t="shared" si="0"/>
        <v>0</v>
      </c>
      <c r="W38" s="66"/>
      <c r="X38" s="58"/>
      <c r="Y38" s="58"/>
      <c r="Z38" s="58"/>
      <c r="AA38" s="58"/>
      <c r="AB38" s="58"/>
      <c r="AC38" s="58"/>
      <c r="AD38" s="58"/>
      <c r="AE38" s="58"/>
      <c r="AF38" s="67"/>
      <c r="AG38" s="69"/>
      <c r="AH38" s="69"/>
      <c r="AI38" s="58"/>
      <c r="AJ38" s="58"/>
      <c r="AK38" s="58"/>
      <c r="AL38" s="67"/>
      <c r="AM38" s="68"/>
      <c r="AN38" s="58"/>
      <c r="AO38" s="58"/>
      <c r="AP38" s="58"/>
      <c r="AQ38" s="58"/>
      <c r="AR38" s="58"/>
      <c r="AS38" s="58"/>
      <c r="AT38" s="58"/>
      <c r="AU38" s="58"/>
      <c r="AV38" s="58"/>
      <c r="AW38" s="58"/>
      <c r="AX38" s="58"/>
      <c r="AY38" s="58"/>
      <c r="AZ38" s="58"/>
      <c r="BA38" s="67"/>
      <c r="BB38" s="69"/>
      <c r="BC38" s="69"/>
      <c r="BD38" s="70"/>
      <c r="BE38" s="70"/>
      <c r="BF38" s="70"/>
      <c r="BG38" s="67"/>
      <c r="BH38" s="68"/>
      <c r="BI38" s="63">
        <f t="shared" si="25"/>
        <v>0</v>
      </c>
      <c r="BJ38" s="64"/>
      <c r="BK38" s="19"/>
      <c r="BM38" s="8">
        <f>IF(BN38=1,0,VLOOKUP(G38,リスト!$B$3:$C$5,2,0)*2)</f>
        <v>0</v>
      </c>
      <c r="BN38" s="9">
        <f t="shared" si="1"/>
        <v>1</v>
      </c>
      <c r="BO38" s="8" t="e">
        <f t="shared" si="2"/>
        <v>#DIV/0!</v>
      </c>
      <c r="BP38" s="8">
        <f t="shared" si="58"/>
        <v>16</v>
      </c>
      <c r="BQ38" s="10">
        <f t="shared" si="59"/>
        <v>0</v>
      </c>
      <c r="BR38" s="11">
        <f>IF(BS38=1,0,VLOOKUP(L38,リスト!$B$3:$C$5,2,0)*2)</f>
        <v>0</v>
      </c>
      <c r="BS38" s="12">
        <f t="shared" si="5"/>
        <v>1</v>
      </c>
      <c r="BT38" s="11" t="e">
        <f t="shared" si="6"/>
        <v>#DIV/0!</v>
      </c>
      <c r="BU38" s="11">
        <f t="shared" si="60"/>
        <v>16</v>
      </c>
      <c r="BV38" s="13">
        <f t="shared" si="61"/>
        <v>0</v>
      </c>
      <c r="BW38" s="14">
        <f>IF(BX38=1,0,VLOOKUP(Q38,リスト!$B$3:$C$5,2,0)*2)</f>
        <v>0</v>
      </c>
      <c r="BX38" s="7">
        <f t="shared" si="9"/>
        <v>1</v>
      </c>
      <c r="BY38" s="14" t="e">
        <f t="shared" si="10"/>
        <v>#DIV/0!</v>
      </c>
      <c r="BZ38" s="14">
        <f t="shared" si="62"/>
        <v>16</v>
      </c>
      <c r="CA38" s="15">
        <f t="shared" si="63"/>
        <v>0</v>
      </c>
      <c r="CB38" s="40">
        <f t="shared" si="13"/>
        <v>0</v>
      </c>
      <c r="CC38" s="41" t="e">
        <f>VLOOKUP(AI38,リスト!$B$12:$C$13,2,0)</f>
        <v>#N/A</v>
      </c>
      <c r="CD38" s="42">
        <f t="shared" si="32"/>
        <v>16</v>
      </c>
      <c r="CE38" s="42" t="e">
        <f>VLOOKUP(X38,リスト!$B$8:$C$9,2,0)</f>
        <v>#N/A</v>
      </c>
      <c r="CF38" s="42">
        <f t="shared" si="33"/>
        <v>16</v>
      </c>
      <c r="CG38" s="43">
        <f t="shared" si="34"/>
        <v>0</v>
      </c>
      <c r="CH38" s="42">
        <f>IF(CI38=1,0,VLOOKUP(AF38,リスト!$B$3:$C$5,2,0))</f>
        <v>0</v>
      </c>
      <c r="CI38" s="43">
        <f t="shared" si="35"/>
        <v>1</v>
      </c>
      <c r="CJ38" s="43">
        <f t="shared" si="36"/>
        <v>0</v>
      </c>
      <c r="CK38" s="43" t="e">
        <f t="shared" si="37"/>
        <v>#DIV/0!</v>
      </c>
      <c r="CL38" s="42">
        <f t="shared" si="38"/>
        <v>16</v>
      </c>
      <c r="CM38" s="44">
        <f t="shared" si="39"/>
        <v>0</v>
      </c>
      <c r="CN38" s="45">
        <f>IF(CO38=1,0,VLOOKUP(AN38,リスト!$B$3:$C$5,2,0))</f>
        <v>0</v>
      </c>
      <c r="CO38" s="46">
        <f t="shared" si="40"/>
        <v>1</v>
      </c>
      <c r="CP38" s="46">
        <f t="shared" si="41"/>
        <v>0</v>
      </c>
      <c r="CQ38" s="46" t="e">
        <f t="shared" si="42"/>
        <v>#DIV/0!</v>
      </c>
      <c r="CR38" s="45">
        <f t="shared" si="43"/>
        <v>16</v>
      </c>
      <c r="CS38" s="44">
        <f t="shared" si="44"/>
        <v>0</v>
      </c>
      <c r="CT38" s="47" t="e">
        <f>VLOOKUP(BD38,リスト!$B$12:$C$13,2,0)</f>
        <v>#N/A</v>
      </c>
      <c r="CU38" s="48">
        <f t="shared" si="45"/>
        <v>16</v>
      </c>
      <c r="CV38" s="48" t="e">
        <f>VLOOKUP(AS38,リスト!$B$8:$C$9,2,0)</f>
        <v>#N/A</v>
      </c>
      <c r="CW38" s="48">
        <f t="shared" si="46"/>
        <v>16</v>
      </c>
      <c r="CX38" s="47">
        <f t="shared" si="47"/>
        <v>0</v>
      </c>
      <c r="CY38" s="48">
        <f>IF(CZ38=1,0,VLOOKUP(BA38,リスト!$B$3:$C$5,2,0))</f>
        <v>0</v>
      </c>
      <c r="CZ38" s="47">
        <f t="shared" si="48"/>
        <v>1</v>
      </c>
      <c r="DA38" s="47">
        <f t="shared" si="49"/>
        <v>0</v>
      </c>
      <c r="DB38" s="47" t="e">
        <f t="shared" si="50"/>
        <v>#DIV/0!</v>
      </c>
      <c r="DC38" s="48">
        <f t="shared" si="51"/>
        <v>16</v>
      </c>
      <c r="DD38" s="44">
        <f t="shared" si="52"/>
        <v>0</v>
      </c>
      <c r="DE38" s="49">
        <f t="shared" si="53"/>
        <v>0</v>
      </c>
      <c r="DF38" s="32" t="e">
        <f>VLOOKUP(AI38,リスト!$B$12:$C$13,2,0)</f>
        <v>#N/A</v>
      </c>
      <c r="DG38" s="16">
        <f t="shared" si="54"/>
        <v>16</v>
      </c>
      <c r="DH38" s="16">
        <f t="shared" si="55"/>
        <v>0</v>
      </c>
      <c r="DI38" s="32" t="e">
        <f>VLOOKUP(BD38,リスト!$B$12:$C$13,2,0)</f>
        <v>#N/A</v>
      </c>
      <c r="DJ38" s="16">
        <f t="shared" si="56"/>
        <v>16</v>
      </c>
      <c r="DK38" s="16">
        <f t="shared" si="57"/>
        <v>0</v>
      </c>
    </row>
    <row r="39" spans="2:115" ht="21" customHeight="1" x14ac:dyDescent="0.15">
      <c r="B39" s="58" t="s">
        <v>58</v>
      </c>
      <c r="C39" s="58"/>
      <c r="D39" s="55"/>
      <c r="E39" s="67"/>
      <c r="F39" s="68"/>
      <c r="G39" s="58"/>
      <c r="H39" s="58"/>
      <c r="I39" s="58"/>
      <c r="J39" s="58"/>
      <c r="K39" s="58"/>
      <c r="L39" s="58"/>
      <c r="M39" s="58"/>
      <c r="N39" s="58"/>
      <c r="O39" s="58"/>
      <c r="P39" s="58"/>
      <c r="Q39" s="58"/>
      <c r="R39" s="58"/>
      <c r="S39" s="58"/>
      <c r="T39" s="58"/>
      <c r="U39" s="58"/>
      <c r="V39" s="65">
        <f t="shared" si="0"/>
        <v>0</v>
      </c>
      <c r="W39" s="66"/>
      <c r="X39" s="58"/>
      <c r="Y39" s="58"/>
      <c r="Z39" s="58"/>
      <c r="AA39" s="58"/>
      <c r="AB39" s="58"/>
      <c r="AC39" s="58"/>
      <c r="AD39" s="58"/>
      <c r="AE39" s="58"/>
      <c r="AF39" s="67"/>
      <c r="AG39" s="69"/>
      <c r="AH39" s="69"/>
      <c r="AI39" s="58"/>
      <c r="AJ39" s="58"/>
      <c r="AK39" s="58"/>
      <c r="AL39" s="67"/>
      <c r="AM39" s="68"/>
      <c r="AN39" s="58"/>
      <c r="AO39" s="58"/>
      <c r="AP39" s="58"/>
      <c r="AQ39" s="58"/>
      <c r="AR39" s="58"/>
      <c r="AS39" s="58"/>
      <c r="AT39" s="58"/>
      <c r="AU39" s="58"/>
      <c r="AV39" s="58"/>
      <c r="AW39" s="58"/>
      <c r="AX39" s="58"/>
      <c r="AY39" s="58"/>
      <c r="AZ39" s="58"/>
      <c r="BA39" s="67"/>
      <c r="BB39" s="69"/>
      <c r="BC39" s="69"/>
      <c r="BD39" s="70"/>
      <c r="BE39" s="70"/>
      <c r="BF39" s="70"/>
      <c r="BG39" s="67"/>
      <c r="BH39" s="68"/>
      <c r="BI39" s="63">
        <f t="shared" si="25"/>
        <v>0</v>
      </c>
      <c r="BJ39" s="64"/>
      <c r="BK39" s="19"/>
      <c r="BM39" s="8">
        <f>IF(BN39=1,0,VLOOKUP(G39,リスト!$B$3:$C$5,2,0)*2)</f>
        <v>0</v>
      </c>
      <c r="BN39" s="9">
        <f t="shared" si="1"/>
        <v>1</v>
      </c>
      <c r="BO39" s="8" t="e">
        <f t="shared" si="2"/>
        <v>#DIV/0!</v>
      </c>
      <c r="BP39" s="8">
        <f t="shared" si="58"/>
        <v>16</v>
      </c>
      <c r="BQ39" s="10">
        <f t="shared" si="59"/>
        <v>0</v>
      </c>
      <c r="BR39" s="11">
        <f>IF(BS39=1,0,VLOOKUP(L39,リスト!$B$3:$C$5,2,0)*2)</f>
        <v>0</v>
      </c>
      <c r="BS39" s="12">
        <f t="shared" si="5"/>
        <v>1</v>
      </c>
      <c r="BT39" s="11" t="e">
        <f t="shared" si="6"/>
        <v>#DIV/0!</v>
      </c>
      <c r="BU39" s="11">
        <f t="shared" si="60"/>
        <v>16</v>
      </c>
      <c r="BV39" s="13">
        <f t="shared" si="61"/>
        <v>0</v>
      </c>
      <c r="BW39" s="14">
        <f>IF(BX39=1,0,VLOOKUP(Q39,リスト!$B$3:$C$5,2,0)*2)</f>
        <v>0</v>
      </c>
      <c r="BX39" s="7">
        <f t="shared" si="9"/>
        <v>1</v>
      </c>
      <c r="BY39" s="14" t="e">
        <f t="shared" si="10"/>
        <v>#DIV/0!</v>
      </c>
      <c r="BZ39" s="14">
        <f t="shared" si="62"/>
        <v>16</v>
      </c>
      <c r="CA39" s="15">
        <f t="shared" si="63"/>
        <v>0</v>
      </c>
      <c r="CB39" s="40">
        <f t="shared" si="13"/>
        <v>0</v>
      </c>
      <c r="CC39" s="41" t="e">
        <f>VLOOKUP(AI39,リスト!$B$12:$C$13,2,0)</f>
        <v>#N/A</v>
      </c>
      <c r="CD39" s="42">
        <f t="shared" si="32"/>
        <v>16</v>
      </c>
      <c r="CE39" s="42" t="e">
        <f>VLOOKUP(X39,リスト!$B$8:$C$9,2,0)</f>
        <v>#N/A</v>
      </c>
      <c r="CF39" s="42">
        <f t="shared" si="33"/>
        <v>16</v>
      </c>
      <c r="CG39" s="43">
        <f t="shared" si="34"/>
        <v>0</v>
      </c>
      <c r="CH39" s="42">
        <f>IF(CI39=1,0,VLOOKUP(AF39,リスト!$B$3:$C$5,2,0))</f>
        <v>0</v>
      </c>
      <c r="CI39" s="43">
        <f t="shared" si="35"/>
        <v>1</v>
      </c>
      <c r="CJ39" s="43">
        <f t="shared" si="36"/>
        <v>0</v>
      </c>
      <c r="CK39" s="43" t="e">
        <f t="shared" si="37"/>
        <v>#DIV/0!</v>
      </c>
      <c r="CL39" s="42">
        <f t="shared" si="38"/>
        <v>16</v>
      </c>
      <c r="CM39" s="44">
        <f t="shared" si="39"/>
        <v>0</v>
      </c>
      <c r="CN39" s="45">
        <f>IF(CO39=1,0,VLOOKUP(AN39,リスト!$B$3:$C$5,2,0))</f>
        <v>0</v>
      </c>
      <c r="CO39" s="46">
        <f t="shared" si="40"/>
        <v>1</v>
      </c>
      <c r="CP39" s="46">
        <f t="shared" si="41"/>
        <v>0</v>
      </c>
      <c r="CQ39" s="46" t="e">
        <f t="shared" si="42"/>
        <v>#DIV/0!</v>
      </c>
      <c r="CR39" s="45">
        <f t="shared" si="43"/>
        <v>16</v>
      </c>
      <c r="CS39" s="44">
        <f t="shared" si="44"/>
        <v>0</v>
      </c>
      <c r="CT39" s="47" t="e">
        <f>VLOOKUP(BD39,リスト!$B$12:$C$13,2,0)</f>
        <v>#N/A</v>
      </c>
      <c r="CU39" s="48">
        <f t="shared" si="45"/>
        <v>16</v>
      </c>
      <c r="CV39" s="48" t="e">
        <f>VLOOKUP(AS39,リスト!$B$8:$C$9,2,0)</f>
        <v>#N/A</v>
      </c>
      <c r="CW39" s="48">
        <f t="shared" si="46"/>
        <v>16</v>
      </c>
      <c r="CX39" s="47">
        <f t="shared" si="47"/>
        <v>0</v>
      </c>
      <c r="CY39" s="48">
        <f>IF(CZ39=1,0,VLOOKUP(BA39,リスト!$B$3:$C$5,2,0))</f>
        <v>0</v>
      </c>
      <c r="CZ39" s="47">
        <f t="shared" si="48"/>
        <v>1</v>
      </c>
      <c r="DA39" s="47">
        <f t="shared" si="49"/>
        <v>0</v>
      </c>
      <c r="DB39" s="47" t="e">
        <f t="shared" si="50"/>
        <v>#DIV/0!</v>
      </c>
      <c r="DC39" s="48">
        <f t="shared" si="51"/>
        <v>16</v>
      </c>
      <c r="DD39" s="44">
        <f t="shared" si="52"/>
        <v>0</v>
      </c>
      <c r="DE39" s="49">
        <f t="shared" si="53"/>
        <v>0</v>
      </c>
      <c r="DF39" s="32" t="e">
        <f>VLOOKUP(AI39,リスト!$B$12:$C$13,2,0)</f>
        <v>#N/A</v>
      </c>
      <c r="DG39" s="16">
        <f t="shared" si="54"/>
        <v>16</v>
      </c>
      <c r="DH39" s="16">
        <f t="shared" si="55"/>
        <v>0</v>
      </c>
      <c r="DI39" s="32" t="e">
        <f>VLOOKUP(BD39,リスト!$B$12:$C$13,2,0)</f>
        <v>#N/A</v>
      </c>
      <c r="DJ39" s="16">
        <f t="shared" si="56"/>
        <v>16</v>
      </c>
      <c r="DK39" s="16">
        <f t="shared" si="57"/>
        <v>0</v>
      </c>
    </row>
    <row r="40" spans="2:115" ht="21" customHeight="1" x14ac:dyDescent="0.15">
      <c r="B40" s="58" t="s">
        <v>82</v>
      </c>
      <c r="C40" s="58"/>
      <c r="D40" s="55"/>
      <c r="E40" s="67"/>
      <c r="F40" s="68"/>
      <c r="G40" s="58"/>
      <c r="H40" s="58"/>
      <c r="I40" s="58"/>
      <c r="J40" s="58"/>
      <c r="K40" s="58"/>
      <c r="L40" s="58"/>
      <c r="M40" s="58"/>
      <c r="N40" s="58"/>
      <c r="O40" s="58"/>
      <c r="P40" s="58"/>
      <c r="Q40" s="58"/>
      <c r="R40" s="58"/>
      <c r="S40" s="58"/>
      <c r="T40" s="58"/>
      <c r="U40" s="58"/>
      <c r="V40" s="65">
        <f t="shared" si="0"/>
        <v>0</v>
      </c>
      <c r="W40" s="66"/>
      <c r="X40" s="58"/>
      <c r="Y40" s="58"/>
      <c r="Z40" s="58"/>
      <c r="AA40" s="58"/>
      <c r="AB40" s="58"/>
      <c r="AC40" s="58"/>
      <c r="AD40" s="58"/>
      <c r="AE40" s="58"/>
      <c r="AF40" s="67"/>
      <c r="AG40" s="69"/>
      <c r="AH40" s="69"/>
      <c r="AI40" s="58"/>
      <c r="AJ40" s="58"/>
      <c r="AK40" s="58"/>
      <c r="AL40" s="67"/>
      <c r="AM40" s="68"/>
      <c r="AN40" s="58"/>
      <c r="AO40" s="58"/>
      <c r="AP40" s="58"/>
      <c r="AQ40" s="58"/>
      <c r="AR40" s="58"/>
      <c r="AS40" s="58"/>
      <c r="AT40" s="58"/>
      <c r="AU40" s="58"/>
      <c r="AV40" s="58"/>
      <c r="AW40" s="58"/>
      <c r="AX40" s="58"/>
      <c r="AY40" s="58"/>
      <c r="AZ40" s="58"/>
      <c r="BA40" s="67"/>
      <c r="BB40" s="69"/>
      <c r="BC40" s="69"/>
      <c r="BD40" s="70"/>
      <c r="BE40" s="70"/>
      <c r="BF40" s="70"/>
      <c r="BG40" s="67"/>
      <c r="BH40" s="68"/>
      <c r="BI40" s="63">
        <f t="shared" si="25"/>
        <v>0</v>
      </c>
      <c r="BJ40" s="64"/>
      <c r="BK40" s="19"/>
      <c r="BM40" s="8">
        <f>IF(BN40=1,0,VLOOKUP(G40,リスト!$B$3:$C$5,2,0)*2)</f>
        <v>0</v>
      </c>
      <c r="BN40" s="9">
        <f t="shared" si="1"/>
        <v>1</v>
      </c>
      <c r="BO40" s="8" t="e">
        <f t="shared" si="2"/>
        <v>#DIV/0!</v>
      </c>
      <c r="BP40" s="8">
        <f t="shared" si="58"/>
        <v>16</v>
      </c>
      <c r="BQ40" s="10">
        <f t="shared" si="59"/>
        <v>0</v>
      </c>
      <c r="BR40" s="11">
        <f>IF(BS40=1,0,VLOOKUP(L40,リスト!$B$3:$C$5,2,0)*2)</f>
        <v>0</v>
      </c>
      <c r="BS40" s="12">
        <f t="shared" si="5"/>
        <v>1</v>
      </c>
      <c r="BT40" s="11" t="e">
        <f t="shared" si="6"/>
        <v>#DIV/0!</v>
      </c>
      <c r="BU40" s="11">
        <f t="shared" si="60"/>
        <v>16</v>
      </c>
      <c r="BV40" s="13">
        <f t="shared" si="61"/>
        <v>0</v>
      </c>
      <c r="BW40" s="14">
        <f>IF(BX40=1,0,VLOOKUP(Q40,リスト!$B$3:$C$5,2,0)*2)</f>
        <v>0</v>
      </c>
      <c r="BX40" s="7">
        <f t="shared" si="9"/>
        <v>1</v>
      </c>
      <c r="BY40" s="14" t="e">
        <f t="shared" si="10"/>
        <v>#DIV/0!</v>
      </c>
      <c r="BZ40" s="14">
        <f t="shared" si="62"/>
        <v>16</v>
      </c>
      <c r="CA40" s="15">
        <f t="shared" si="63"/>
        <v>0</v>
      </c>
      <c r="CB40" s="40">
        <f t="shared" si="13"/>
        <v>0</v>
      </c>
      <c r="CC40" s="41" t="e">
        <f>VLOOKUP(AI40,リスト!$B$12:$C$13,2,0)</f>
        <v>#N/A</v>
      </c>
      <c r="CD40" s="42">
        <f t="shared" si="32"/>
        <v>16</v>
      </c>
      <c r="CE40" s="42" t="e">
        <f>VLOOKUP(X40,リスト!$B$8:$C$9,2,0)</f>
        <v>#N/A</v>
      </c>
      <c r="CF40" s="42">
        <f t="shared" si="33"/>
        <v>16</v>
      </c>
      <c r="CG40" s="43">
        <f t="shared" si="34"/>
        <v>0</v>
      </c>
      <c r="CH40" s="42">
        <f>IF(CI40=1,0,VLOOKUP(AF40,リスト!$B$3:$C$5,2,0))</f>
        <v>0</v>
      </c>
      <c r="CI40" s="43">
        <f t="shared" si="35"/>
        <v>1</v>
      </c>
      <c r="CJ40" s="43">
        <f t="shared" si="36"/>
        <v>0</v>
      </c>
      <c r="CK40" s="43" t="e">
        <f t="shared" si="37"/>
        <v>#DIV/0!</v>
      </c>
      <c r="CL40" s="42">
        <f t="shared" si="38"/>
        <v>16</v>
      </c>
      <c r="CM40" s="44">
        <f t="shared" si="39"/>
        <v>0</v>
      </c>
      <c r="CN40" s="45">
        <f>IF(CO40=1,0,VLOOKUP(AN40,リスト!$B$3:$C$5,2,0))</f>
        <v>0</v>
      </c>
      <c r="CO40" s="46">
        <f t="shared" si="40"/>
        <v>1</v>
      </c>
      <c r="CP40" s="46">
        <f t="shared" si="41"/>
        <v>0</v>
      </c>
      <c r="CQ40" s="46" t="e">
        <f t="shared" si="42"/>
        <v>#DIV/0!</v>
      </c>
      <c r="CR40" s="45">
        <f t="shared" si="43"/>
        <v>16</v>
      </c>
      <c r="CS40" s="44">
        <f t="shared" si="44"/>
        <v>0</v>
      </c>
      <c r="CT40" s="47" t="e">
        <f>VLOOKUP(BD40,リスト!$B$12:$C$13,2,0)</f>
        <v>#N/A</v>
      </c>
      <c r="CU40" s="48">
        <f t="shared" si="45"/>
        <v>16</v>
      </c>
      <c r="CV40" s="48" t="e">
        <f>VLOOKUP(AS40,リスト!$B$8:$C$9,2,0)</f>
        <v>#N/A</v>
      </c>
      <c r="CW40" s="48">
        <f t="shared" si="46"/>
        <v>16</v>
      </c>
      <c r="CX40" s="47">
        <f t="shared" si="47"/>
        <v>0</v>
      </c>
      <c r="CY40" s="48">
        <f>IF(CZ40=1,0,VLOOKUP(BA40,リスト!$B$3:$C$5,2,0))</f>
        <v>0</v>
      </c>
      <c r="CZ40" s="47">
        <f t="shared" si="48"/>
        <v>1</v>
      </c>
      <c r="DA40" s="47">
        <f t="shared" si="49"/>
        <v>0</v>
      </c>
      <c r="DB40" s="47" t="e">
        <f t="shared" si="50"/>
        <v>#DIV/0!</v>
      </c>
      <c r="DC40" s="48">
        <f t="shared" si="51"/>
        <v>16</v>
      </c>
      <c r="DD40" s="44">
        <f t="shared" si="52"/>
        <v>0</v>
      </c>
      <c r="DE40" s="49">
        <f t="shared" si="53"/>
        <v>0</v>
      </c>
      <c r="DF40" s="32" t="e">
        <f>VLOOKUP(AI40,リスト!$B$12:$C$13,2,0)</f>
        <v>#N/A</v>
      </c>
      <c r="DG40" s="16">
        <f t="shared" si="54"/>
        <v>16</v>
      </c>
      <c r="DH40" s="16">
        <f t="shared" si="55"/>
        <v>0</v>
      </c>
      <c r="DI40" s="32" t="e">
        <f>VLOOKUP(BD40,リスト!$B$12:$C$13,2,0)</f>
        <v>#N/A</v>
      </c>
      <c r="DJ40" s="16">
        <f t="shared" si="56"/>
        <v>16</v>
      </c>
      <c r="DK40" s="16">
        <f t="shared" si="57"/>
        <v>0</v>
      </c>
    </row>
    <row r="41" spans="2:115" ht="21" customHeight="1" x14ac:dyDescent="0.15">
      <c r="B41" s="58" t="s">
        <v>83</v>
      </c>
      <c r="C41" s="58"/>
      <c r="D41" s="55"/>
      <c r="E41" s="67"/>
      <c r="F41" s="68"/>
      <c r="G41" s="58"/>
      <c r="H41" s="58"/>
      <c r="I41" s="58"/>
      <c r="J41" s="58"/>
      <c r="K41" s="58"/>
      <c r="L41" s="58"/>
      <c r="M41" s="58"/>
      <c r="N41" s="58"/>
      <c r="O41" s="58"/>
      <c r="P41" s="58"/>
      <c r="Q41" s="58"/>
      <c r="R41" s="58"/>
      <c r="S41" s="58"/>
      <c r="T41" s="58"/>
      <c r="U41" s="58"/>
      <c r="V41" s="65">
        <f t="shared" si="0"/>
        <v>0</v>
      </c>
      <c r="W41" s="66"/>
      <c r="X41" s="58"/>
      <c r="Y41" s="58"/>
      <c r="Z41" s="58"/>
      <c r="AA41" s="58"/>
      <c r="AB41" s="58"/>
      <c r="AC41" s="58"/>
      <c r="AD41" s="58"/>
      <c r="AE41" s="58"/>
      <c r="AF41" s="67"/>
      <c r="AG41" s="69"/>
      <c r="AH41" s="69"/>
      <c r="AI41" s="58"/>
      <c r="AJ41" s="58"/>
      <c r="AK41" s="58"/>
      <c r="AL41" s="67"/>
      <c r="AM41" s="68"/>
      <c r="AN41" s="58"/>
      <c r="AO41" s="58"/>
      <c r="AP41" s="58"/>
      <c r="AQ41" s="58"/>
      <c r="AR41" s="58"/>
      <c r="AS41" s="58"/>
      <c r="AT41" s="58"/>
      <c r="AU41" s="58"/>
      <c r="AV41" s="58"/>
      <c r="AW41" s="58"/>
      <c r="AX41" s="58"/>
      <c r="AY41" s="58"/>
      <c r="AZ41" s="58"/>
      <c r="BA41" s="67"/>
      <c r="BB41" s="69"/>
      <c r="BC41" s="69"/>
      <c r="BD41" s="70"/>
      <c r="BE41" s="70"/>
      <c r="BF41" s="70"/>
      <c r="BG41" s="67"/>
      <c r="BH41" s="68"/>
      <c r="BI41" s="63">
        <f t="shared" si="25"/>
        <v>0</v>
      </c>
      <c r="BJ41" s="64"/>
      <c r="BK41" s="19"/>
      <c r="BM41" s="8">
        <f>IF(BN41=1,0,VLOOKUP(G41,リスト!$B$3:$C$5,2,0)*2)</f>
        <v>0</v>
      </c>
      <c r="BN41" s="9">
        <f t="shared" si="1"/>
        <v>1</v>
      </c>
      <c r="BO41" s="8" t="e">
        <f t="shared" si="2"/>
        <v>#DIV/0!</v>
      </c>
      <c r="BP41" s="8">
        <f t="shared" ref="BP41" si="64">TYPE(BO41)</f>
        <v>16</v>
      </c>
      <c r="BQ41" s="10">
        <f t="shared" ref="BQ41" si="65">IF(BP41=1,BO41,0)</f>
        <v>0</v>
      </c>
      <c r="BR41" s="11">
        <f>IF(BS41=1,0,VLOOKUP(L41,リスト!$B$3:$C$5,2,0)*2)</f>
        <v>0</v>
      </c>
      <c r="BS41" s="12">
        <f t="shared" si="5"/>
        <v>1</v>
      </c>
      <c r="BT41" s="11" t="e">
        <f t="shared" si="6"/>
        <v>#DIV/0!</v>
      </c>
      <c r="BU41" s="11">
        <f t="shared" ref="BU41" si="66">TYPE(BT41)</f>
        <v>16</v>
      </c>
      <c r="BV41" s="13">
        <f t="shared" ref="BV41" si="67">IF(BU41=1,BT41,0)</f>
        <v>0</v>
      </c>
      <c r="BW41" s="14">
        <f>IF(BX41=1,0,VLOOKUP(Q41,リスト!$B$3:$C$5,2,0)*2)</f>
        <v>0</v>
      </c>
      <c r="BX41" s="7">
        <f t="shared" si="9"/>
        <v>1</v>
      </c>
      <c r="BY41" s="14" t="e">
        <f t="shared" si="10"/>
        <v>#DIV/0!</v>
      </c>
      <c r="BZ41" s="14">
        <f t="shared" ref="BZ41" si="68">TYPE(BY41)</f>
        <v>16</v>
      </c>
      <c r="CA41" s="15">
        <f t="shared" ref="CA41" si="69">IF(BZ41=1,BY41,0)</f>
        <v>0</v>
      </c>
      <c r="CB41" s="40">
        <f t="shared" si="13"/>
        <v>0</v>
      </c>
      <c r="CC41" s="41" t="e">
        <f>VLOOKUP(AI41,リスト!$B$12:$C$13,2,0)</f>
        <v>#N/A</v>
      </c>
      <c r="CD41" s="42">
        <f t="shared" si="32"/>
        <v>16</v>
      </c>
      <c r="CE41" s="42" t="e">
        <f>VLOOKUP(X41,リスト!$B$8:$C$9,2,0)</f>
        <v>#N/A</v>
      </c>
      <c r="CF41" s="42">
        <f t="shared" si="33"/>
        <v>16</v>
      </c>
      <c r="CG41" s="43">
        <f t="shared" si="34"/>
        <v>0</v>
      </c>
      <c r="CH41" s="42">
        <f>IF(CI41=1,0,VLOOKUP(AF41,リスト!$B$3:$C$5,2,0))</f>
        <v>0</v>
      </c>
      <c r="CI41" s="43">
        <f t="shared" si="35"/>
        <v>1</v>
      </c>
      <c r="CJ41" s="43">
        <f t="shared" si="36"/>
        <v>0</v>
      </c>
      <c r="CK41" s="43" t="e">
        <f t="shared" si="37"/>
        <v>#DIV/0!</v>
      </c>
      <c r="CL41" s="42">
        <f t="shared" si="38"/>
        <v>16</v>
      </c>
      <c r="CM41" s="44">
        <f t="shared" si="39"/>
        <v>0</v>
      </c>
      <c r="CN41" s="45">
        <f>IF(CO41=1,0,VLOOKUP(AN41,リスト!$B$3:$C$5,2,0))</f>
        <v>0</v>
      </c>
      <c r="CO41" s="46">
        <f t="shared" si="40"/>
        <v>1</v>
      </c>
      <c r="CP41" s="46">
        <f t="shared" si="41"/>
        <v>0</v>
      </c>
      <c r="CQ41" s="46" t="e">
        <f t="shared" si="42"/>
        <v>#DIV/0!</v>
      </c>
      <c r="CR41" s="45">
        <f t="shared" si="43"/>
        <v>16</v>
      </c>
      <c r="CS41" s="44">
        <f t="shared" si="44"/>
        <v>0</v>
      </c>
      <c r="CT41" s="47" t="e">
        <f>VLOOKUP(BD41,リスト!$B$12:$C$13,2,0)</f>
        <v>#N/A</v>
      </c>
      <c r="CU41" s="48">
        <f t="shared" si="45"/>
        <v>16</v>
      </c>
      <c r="CV41" s="48" t="e">
        <f>VLOOKUP(AS41,リスト!$B$8:$C$9,2,0)</f>
        <v>#N/A</v>
      </c>
      <c r="CW41" s="48">
        <f t="shared" si="46"/>
        <v>16</v>
      </c>
      <c r="CX41" s="47">
        <f t="shared" si="47"/>
        <v>0</v>
      </c>
      <c r="CY41" s="48">
        <f>IF(CZ41=1,0,VLOOKUP(BA41,リスト!$B$3:$C$5,2,0))</f>
        <v>0</v>
      </c>
      <c r="CZ41" s="47">
        <f t="shared" si="48"/>
        <v>1</v>
      </c>
      <c r="DA41" s="47">
        <f t="shared" si="49"/>
        <v>0</v>
      </c>
      <c r="DB41" s="47" t="e">
        <f t="shared" si="50"/>
        <v>#DIV/0!</v>
      </c>
      <c r="DC41" s="48">
        <f t="shared" si="51"/>
        <v>16</v>
      </c>
      <c r="DD41" s="44">
        <f t="shared" si="52"/>
        <v>0</v>
      </c>
      <c r="DE41" s="49">
        <f t="shared" si="53"/>
        <v>0</v>
      </c>
      <c r="DF41" s="32" t="e">
        <f>VLOOKUP(AI41,リスト!$B$12:$C$13,2,0)</f>
        <v>#N/A</v>
      </c>
      <c r="DG41" s="16">
        <f t="shared" si="54"/>
        <v>16</v>
      </c>
      <c r="DH41" s="16">
        <f t="shared" si="55"/>
        <v>0</v>
      </c>
      <c r="DI41" s="32" t="e">
        <f>VLOOKUP(BD41,リスト!$B$12:$C$13,2,0)</f>
        <v>#N/A</v>
      </c>
      <c r="DJ41" s="16">
        <f t="shared" si="56"/>
        <v>16</v>
      </c>
      <c r="DK41" s="16">
        <f t="shared" si="57"/>
        <v>0</v>
      </c>
    </row>
    <row r="42" spans="2:115" ht="21" customHeight="1" x14ac:dyDescent="0.15">
      <c r="B42" s="58" t="s">
        <v>84</v>
      </c>
      <c r="C42" s="58"/>
      <c r="D42" s="55"/>
      <c r="E42" s="67"/>
      <c r="F42" s="68"/>
      <c r="G42" s="58"/>
      <c r="H42" s="58"/>
      <c r="I42" s="58"/>
      <c r="J42" s="58"/>
      <c r="K42" s="58"/>
      <c r="L42" s="58"/>
      <c r="M42" s="58"/>
      <c r="N42" s="58"/>
      <c r="O42" s="58"/>
      <c r="P42" s="58"/>
      <c r="Q42" s="58"/>
      <c r="R42" s="58"/>
      <c r="S42" s="58"/>
      <c r="T42" s="58"/>
      <c r="U42" s="58"/>
      <c r="V42" s="65">
        <f t="shared" si="0"/>
        <v>0</v>
      </c>
      <c r="W42" s="66"/>
      <c r="X42" s="58"/>
      <c r="Y42" s="58"/>
      <c r="Z42" s="58"/>
      <c r="AA42" s="58"/>
      <c r="AB42" s="58"/>
      <c r="AC42" s="58"/>
      <c r="AD42" s="58"/>
      <c r="AE42" s="58"/>
      <c r="AF42" s="67"/>
      <c r="AG42" s="69"/>
      <c r="AH42" s="69"/>
      <c r="AI42" s="58"/>
      <c r="AJ42" s="58"/>
      <c r="AK42" s="58"/>
      <c r="AL42" s="67"/>
      <c r="AM42" s="68"/>
      <c r="AN42" s="58"/>
      <c r="AO42" s="58"/>
      <c r="AP42" s="58"/>
      <c r="AQ42" s="58"/>
      <c r="AR42" s="58"/>
      <c r="AS42" s="58"/>
      <c r="AT42" s="58"/>
      <c r="AU42" s="58"/>
      <c r="AV42" s="58"/>
      <c r="AW42" s="58"/>
      <c r="AX42" s="58"/>
      <c r="AY42" s="58"/>
      <c r="AZ42" s="58"/>
      <c r="BA42" s="67"/>
      <c r="BB42" s="69"/>
      <c r="BC42" s="69"/>
      <c r="BD42" s="70"/>
      <c r="BE42" s="70"/>
      <c r="BF42" s="70"/>
      <c r="BG42" s="67"/>
      <c r="BH42" s="68"/>
      <c r="BI42" s="63">
        <f t="shared" si="25"/>
        <v>0</v>
      </c>
      <c r="BJ42" s="64"/>
      <c r="BK42" s="19"/>
      <c r="BM42" s="8">
        <f>IF(BN42=1,0,VLOOKUP(G42,リスト!$B$3:$C$5,2,0)*2)</f>
        <v>0</v>
      </c>
      <c r="BN42" s="9">
        <f t="shared" si="1"/>
        <v>1</v>
      </c>
      <c r="BO42" s="8" t="e">
        <f t="shared" si="2"/>
        <v>#DIV/0!</v>
      </c>
      <c r="BP42" s="8">
        <f t="shared" ref="BP42:BP46" si="70">TYPE(BO42)</f>
        <v>16</v>
      </c>
      <c r="BQ42" s="10">
        <f t="shared" ref="BQ42:BQ46" si="71">IF(BP42=1,BO42,0)</f>
        <v>0</v>
      </c>
      <c r="BR42" s="11">
        <f>IF(BS42=1,0,VLOOKUP(L42,リスト!$B$3:$C$5,2,0)*2)</f>
        <v>0</v>
      </c>
      <c r="BS42" s="12">
        <f t="shared" si="5"/>
        <v>1</v>
      </c>
      <c r="BT42" s="11" t="e">
        <f t="shared" si="6"/>
        <v>#DIV/0!</v>
      </c>
      <c r="BU42" s="11">
        <f t="shared" ref="BU42:BU46" si="72">TYPE(BT42)</f>
        <v>16</v>
      </c>
      <c r="BV42" s="13">
        <f t="shared" ref="BV42:BV46" si="73">IF(BU42=1,BT42,0)</f>
        <v>0</v>
      </c>
      <c r="BW42" s="14">
        <f>IF(BX42=1,0,VLOOKUP(Q42,リスト!$B$3:$C$5,2,0)*2)</f>
        <v>0</v>
      </c>
      <c r="BX42" s="7">
        <f t="shared" si="9"/>
        <v>1</v>
      </c>
      <c r="BY42" s="14" t="e">
        <f t="shared" si="10"/>
        <v>#DIV/0!</v>
      </c>
      <c r="BZ42" s="14">
        <f t="shared" ref="BZ42:BZ46" si="74">TYPE(BY42)</f>
        <v>16</v>
      </c>
      <c r="CA42" s="15">
        <f t="shared" ref="CA42:CA46" si="75">IF(BZ42=1,BY42,0)</f>
        <v>0</v>
      </c>
      <c r="CB42" s="40">
        <f t="shared" si="13"/>
        <v>0</v>
      </c>
      <c r="CC42" s="41" t="e">
        <f>VLOOKUP(AI42,リスト!$B$12:$C$13,2,0)</f>
        <v>#N/A</v>
      </c>
      <c r="CD42" s="42">
        <f t="shared" si="32"/>
        <v>16</v>
      </c>
      <c r="CE42" s="42" t="e">
        <f>VLOOKUP(X42,リスト!$B$8:$C$9,2,0)</f>
        <v>#N/A</v>
      </c>
      <c r="CF42" s="42">
        <f t="shared" si="33"/>
        <v>16</v>
      </c>
      <c r="CG42" s="43">
        <f t="shared" si="34"/>
        <v>0</v>
      </c>
      <c r="CH42" s="42">
        <f>IF(CI42=1,0,VLOOKUP(AF42,リスト!$B$3:$C$5,2,0))</f>
        <v>0</v>
      </c>
      <c r="CI42" s="43">
        <f t="shared" si="35"/>
        <v>1</v>
      </c>
      <c r="CJ42" s="43">
        <f t="shared" si="36"/>
        <v>0</v>
      </c>
      <c r="CK42" s="43" t="e">
        <f t="shared" si="37"/>
        <v>#DIV/0!</v>
      </c>
      <c r="CL42" s="42">
        <f t="shared" si="38"/>
        <v>16</v>
      </c>
      <c r="CM42" s="44">
        <f t="shared" si="39"/>
        <v>0</v>
      </c>
      <c r="CN42" s="45">
        <f>IF(CO42=1,0,VLOOKUP(AN42,リスト!$B$3:$C$5,2,0))</f>
        <v>0</v>
      </c>
      <c r="CO42" s="46">
        <f t="shared" si="40"/>
        <v>1</v>
      </c>
      <c r="CP42" s="46">
        <f t="shared" si="41"/>
        <v>0</v>
      </c>
      <c r="CQ42" s="46" t="e">
        <f t="shared" si="42"/>
        <v>#DIV/0!</v>
      </c>
      <c r="CR42" s="45">
        <f t="shared" si="43"/>
        <v>16</v>
      </c>
      <c r="CS42" s="44">
        <f t="shared" si="44"/>
        <v>0</v>
      </c>
      <c r="CT42" s="47" t="e">
        <f>VLOOKUP(BD42,リスト!$B$12:$C$13,2,0)</f>
        <v>#N/A</v>
      </c>
      <c r="CU42" s="48">
        <f t="shared" si="45"/>
        <v>16</v>
      </c>
      <c r="CV42" s="48" t="e">
        <f>VLOOKUP(AS42,リスト!$B$8:$C$9,2,0)</f>
        <v>#N/A</v>
      </c>
      <c r="CW42" s="48">
        <f t="shared" si="46"/>
        <v>16</v>
      </c>
      <c r="CX42" s="47">
        <f t="shared" si="47"/>
        <v>0</v>
      </c>
      <c r="CY42" s="48">
        <f>IF(CZ42=1,0,VLOOKUP(BA42,リスト!$B$3:$C$5,2,0))</f>
        <v>0</v>
      </c>
      <c r="CZ42" s="47">
        <f t="shared" si="48"/>
        <v>1</v>
      </c>
      <c r="DA42" s="47">
        <f t="shared" si="49"/>
        <v>0</v>
      </c>
      <c r="DB42" s="47" t="e">
        <f t="shared" si="50"/>
        <v>#DIV/0!</v>
      </c>
      <c r="DC42" s="48">
        <f t="shared" si="51"/>
        <v>16</v>
      </c>
      <c r="DD42" s="44">
        <f t="shared" si="52"/>
        <v>0</v>
      </c>
      <c r="DE42" s="49">
        <f t="shared" si="53"/>
        <v>0</v>
      </c>
      <c r="DF42" s="32" t="e">
        <f>VLOOKUP(AI42,リスト!$B$12:$C$13,2,0)</f>
        <v>#N/A</v>
      </c>
      <c r="DG42" s="16">
        <f t="shared" si="54"/>
        <v>16</v>
      </c>
      <c r="DH42" s="16">
        <f t="shared" si="55"/>
        <v>0</v>
      </c>
      <c r="DI42" s="32" t="e">
        <f>VLOOKUP(BD42,リスト!$B$12:$C$13,2,0)</f>
        <v>#N/A</v>
      </c>
      <c r="DJ42" s="16">
        <f t="shared" si="56"/>
        <v>16</v>
      </c>
      <c r="DK42" s="16">
        <f t="shared" si="57"/>
        <v>0</v>
      </c>
    </row>
    <row r="43" spans="2:115" ht="21" customHeight="1" x14ac:dyDescent="0.15">
      <c r="B43" s="58" t="s">
        <v>85</v>
      </c>
      <c r="C43" s="58"/>
      <c r="D43" s="55"/>
      <c r="E43" s="67"/>
      <c r="F43" s="68"/>
      <c r="G43" s="58"/>
      <c r="H43" s="58"/>
      <c r="I43" s="58"/>
      <c r="J43" s="58"/>
      <c r="K43" s="58"/>
      <c r="L43" s="58"/>
      <c r="M43" s="58"/>
      <c r="N43" s="58"/>
      <c r="O43" s="58"/>
      <c r="P43" s="58"/>
      <c r="Q43" s="58"/>
      <c r="R43" s="58"/>
      <c r="S43" s="58"/>
      <c r="T43" s="58"/>
      <c r="U43" s="58"/>
      <c r="V43" s="65">
        <f t="shared" si="0"/>
        <v>0</v>
      </c>
      <c r="W43" s="66"/>
      <c r="X43" s="58"/>
      <c r="Y43" s="58"/>
      <c r="Z43" s="58"/>
      <c r="AA43" s="58"/>
      <c r="AB43" s="58"/>
      <c r="AC43" s="58"/>
      <c r="AD43" s="58"/>
      <c r="AE43" s="58"/>
      <c r="AF43" s="67"/>
      <c r="AG43" s="69"/>
      <c r="AH43" s="69"/>
      <c r="AI43" s="58"/>
      <c r="AJ43" s="58"/>
      <c r="AK43" s="58"/>
      <c r="AL43" s="67"/>
      <c r="AM43" s="68"/>
      <c r="AN43" s="58"/>
      <c r="AO43" s="58"/>
      <c r="AP43" s="58"/>
      <c r="AQ43" s="58"/>
      <c r="AR43" s="58"/>
      <c r="AS43" s="58"/>
      <c r="AT43" s="58"/>
      <c r="AU43" s="58"/>
      <c r="AV43" s="58"/>
      <c r="AW43" s="58"/>
      <c r="AX43" s="58"/>
      <c r="AY43" s="58"/>
      <c r="AZ43" s="58"/>
      <c r="BA43" s="67"/>
      <c r="BB43" s="69"/>
      <c r="BC43" s="69"/>
      <c r="BD43" s="70"/>
      <c r="BE43" s="70"/>
      <c r="BF43" s="70"/>
      <c r="BG43" s="67"/>
      <c r="BH43" s="68"/>
      <c r="BI43" s="63">
        <f t="shared" si="25"/>
        <v>0</v>
      </c>
      <c r="BJ43" s="64"/>
      <c r="BK43" s="19"/>
      <c r="BM43" s="8">
        <f>IF(BN43=1,0,VLOOKUP(G43,リスト!$B$3:$C$5,2,0)*2)</f>
        <v>0</v>
      </c>
      <c r="BN43" s="9">
        <f t="shared" si="1"/>
        <v>1</v>
      </c>
      <c r="BO43" s="8" t="e">
        <f t="shared" si="2"/>
        <v>#DIV/0!</v>
      </c>
      <c r="BP43" s="8">
        <f t="shared" si="70"/>
        <v>16</v>
      </c>
      <c r="BQ43" s="10">
        <f t="shared" si="71"/>
        <v>0</v>
      </c>
      <c r="BR43" s="11">
        <f>IF(BS43=1,0,VLOOKUP(L43,リスト!$B$3:$C$5,2,0)*2)</f>
        <v>0</v>
      </c>
      <c r="BS43" s="12">
        <f t="shared" si="5"/>
        <v>1</v>
      </c>
      <c r="BT43" s="11" t="e">
        <f t="shared" si="6"/>
        <v>#DIV/0!</v>
      </c>
      <c r="BU43" s="11">
        <f t="shared" si="72"/>
        <v>16</v>
      </c>
      <c r="BV43" s="13">
        <f t="shared" si="73"/>
        <v>0</v>
      </c>
      <c r="BW43" s="14">
        <f>IF(BX43=1,0,VLOOKUP(Q43,リスト!$B$3:$C$5,2,0)*2)</f>
        <v>0</v>
      </c>
      <c r="BX43" s="7">
        <f t="shared" si="9"/>
        <v>1</v>
      </c>
      <c r="BY43" s="14" t="e">
        <f t="shared" si="10"/>
        <v>#DIV/0!</v>
      </c>
      <c r="BZ43" s="14">
        <f t="shared" si="74"/>
        <v>16</v>
      </c>
      <c r="CA43" s="15">
        <f t="shared" si="75"/>
        <v>0</v>
      </c>
      <c r="CB43" s="40">
        <f t="shared" si="13"/>
        <v>0</v>
      </c>
      <c r="CC43" s="41" t="e">
        <f>VLOOKUP(AI43,リスト!$B$12:$C$13,2,0)</f>
        <v>#N/A</v>
      </c>
      <c r="CD43" s="42">
        <f t="shared" si="32"/>
        <v>16</v>
      </c>
      <c r="CE43" s="42" t="e">
        <f>VLOOKUP(X43,リスト!$B$8:$C$9,2,0)</f>
        <v>#N/A</v>
      </c>
      <c r="CF43" s="42">
        <f t="shared" si="33"/>
        <v>16</v>
      </c>
      <c r="CG43" s="43">
        <f t="shared" si="34"/>
        <v>0</v>
      </c>
      <c r="CH43" s="42">
        <f>IF(CI43=1,0,VLOOKUP(AF43,リスト!$B$3:$C$5,2,0))</f>
        <v>0</v>
      </c>
      <c r="CI43" s="43">
        <f t="shared" si="35"/>
        <v>1</v>
      </c>
      <c r="CJ43" s="43">
        <f t="shared" si="36"/>
        <v>0</v>
      </c>
      <c r="CK43" s="43" t="e">
        <f t="shared" si="37"/>
        <v>#DIV/0!</v>
      </c>
      <c r="CL43" s="42">
        <f t="shared" si="38"/>
        <v>16</v>
      </c>
      <c r="CM43" s="44">
        <f t="shared" si="39"/>
        <v>0</v>
      </c>
      <c r="CN43" s="45">
        <f>IF(CO43=1,0,VLOOKUP(AN43,リスト!$B$3:$C$5,2,0))</f>
        <v>0</v>
      </c>
      <c r="CO43" s="46">
        <f t="shared" si="40"/>
        <v>1</v>
      </c>
      <c r="CP43" s="46">
        <f t="shared" si="41"/>
        <v>0</v>
      </c>
      <c r="CQ43" s="46" t="e">
        <f t="shared" si="42"/>
        <v>#DIV/0!</v>
      </c>
      <c r="CR43" s="45">
        <f t="shared" si="43"/>
        <v>16</v>
      </c>
      <c r="CS43" s="44">
        <f t="shared" si="44"/>
        <v>0</v>
      </c>
      <c r="CT43" s="47" t="e">
        <f>VLOOKUP(BD43,リスト!$B$12:$C$13,2,0)</f>
        <v>#N/A</v>
      </c>
      <c r="CU43" s="48">
        <f t="shared" si="45"/>
        <v>16</v>
      </c>
      <c r="CV43" s="48" t="e">
        <f>VLOOKUP(AS43,リスト!$B$8:$C$9,2,0)</f>
        <v>#N/A</v>
      </c>
      <c r="CW43" s="48">
        <f t="shared" si="46"/>
        <v>16</v>
      </c>
      <c r="CX43" s="47">
        <f t="shared" si="47"/>
        <v>0</v>
      </c>
      <c r="CY43" s="48">
        <f>IF(CZ43=1,0,VLOOKUP(BA43,リスト!$B$3:$C$5,2,0))</f>
        <v>0</v>
      </c>
      <c r="CZ43" s="47">
        <f t="shared" si="48"/>
        <v>1</v>
      </c>
      <c r="DA43" s="47">
        <f t="shared" si="49"/>
        <v>0</v>
      </c>
      <c r="DB43" s="47" t="e">
        <f t="shared" si="50"/>
        <v>#DIV/0!</v>
      </c>
      <c r="DC43" s="48">
        <f t="shared" si="51"/>
        <v>16</v>
      </c>
      <c r="DD43" s="44">
        <f t="shared" si="52"/>
        <v>0</v>
      </c>
      <c r="DE43" s="49">
        <f t="shared" si="53"/>
        <v>0</v>
      </c>
      <c r="DF43" s="32" t="e">
        <f>VLOOKUP(AI43,リスト!$B$12:$C$13,2,0)</f>
        <v>#N/A</v>
      </c>
      <c r="DG43" s="16">
        <f t="shared" si="54"/>
        <v>16</v>
      </c>
      <c r="DH43" s="16">
        <f t="shared" si="55"/>
        <v>0</v>
      </c>
      <c r="DI43" s="32" t="e">
        <f>VLOOKUP(BD43,リスト!$B$12:$C$13,2,0)</f>
        <v>#N/A</v>
      </c>
      <c r="DJ43" s="16">
        <f t="shared" si="56"/>
        <v>16</v>
      </c>
      <c r="DK43" s="16">
        <f t="shared" si="57"/>
        <v>0</v>
      </c>
    </row>
    <row r="44" spans="2:115" ht="21" customHeight="1" x14ac:dyDescent="0.15">
      <c r="B44" s="58" t="s">
        <v>86</v>
      </c>
      <c r="C44" s="58"/>
      <c r="D44" s="55"/>
      <c r="E44" s="67"/>
      <c r="F44" s="68"/>
      <c r="G44" s="58"/>
      <c r="H44" s="58"/>
      <c r="I44" s="58"/>
      <c r="J44" s="58"/>
      <c r="K44" s="58"/>
      <c r="L44" s="58"/>
      <c r="M44" s="58"/>
      <c r="N44" s="58"/>
      <c r="O44" s="58"/>
      <c r="P44" s="58"/>
      <c r="Q44" s="58"/>
      <c r="R44" s="58"/>
      <c r="S44" s="58"/>
      <c r="T44" s="58"/>
      <c r="U44" s="58"/>
      <c r="V44" s="65">
        <f t="shared" si="0"/>
        <v>0</v>
      </c>
      <c r="W44" s="66"/>
      <c r="X44" s="58"/>
      <c r="Y44" s="58"/>
      <c r="Z44" s="58"/>
      <c r="AA44" s="58"/>
      <c r="AB44" s="58"/>
      <c r="AC44" s="58"/>
      <c r="AD44" s="58"/>
      <c r="AE44" s="58"/>
      <c r="AF44" s="67"/>
      <c r="AG44" s="69"/>
      <c r="AH44" s="69"/>
      <c r="AI44" s="58"/>
      <c r="AJ44" s="58"/>
      <c r="AK44" s="58"/>
      <c r="AL44" s="67"/>
      <c r="AM44" s="68"/>
      <c r="AN44" s="58"/>
      <c r="AO44" s="58"/>
      <c r="AP44" s="58"/>
      <c r="AQ44" s="58"/>
      <c r="AR44" s="58"/>
      <c r="AS44" s="58"/>
      <c r="AT44" s="58"/>
      <c r="AU44" s="58"/>
      <c r="AV44" s="58"/>
      <c r="AW44" s="58"/>
      <c r="AX44" s="58"/>
      <c r="AY44" s="58"/>
      <c r="AZ44" s="58"/>
      <c r="BA44" s="67"/>
      <c r="BB44" s="69"/>
      <c r="BC44" s="69"/>
      <c r="BD44" s="70"/>
      <c r="BE44" s="70"/>
      <c r="BF44" s="70"/>
      <c r="BG44" s="67"/>
      <c r="BH44" s="68"/>
      <c r="BI44" s="63">
        <f t="shared" si="25"/>
        <v>0</v>
      </c>
      <c r="BJ44" s="64"/>
      <c r="BK44" s="19"/>
      <c r="BM44" s="8">
        <f>IF(BN44=1,0,VLOOKUP(G44,リスト!$B$3:$C$5,2,0)*2)</f>
        <v>0</v>
      </c>
      <c r="BN44" s="9">
        <f t="shared" si="1"/>
        <v>1</v>
      </c>
      <c r="BO44" s="8" t="e">
        <f t="shared" si="2"/>
        <v>#DIV/0!</v>
      </c>
      <c r="BP44" s="8">
        <f t="shared" si="70"/>
        <v>16</v>
      </c>
      <c r="BQ44" s="10">
        <f t="shared" si="71"/>
        <v>0</v>
      </c>
      <c r="BR44" s="11">
        <f>IF(BS44=1,0,VLOOKUP(L44,リスト!$B$3:$C$5,2,0)*2)</f>
        <v>0</v>
      </c>
      <c r="BS44" s="12">
        <f t="shared" si="5"/>
        <v>1</v>
      </c>
      <c r="BT44" s="11" t="e">
        <f t="shared" si="6"/>
        <v>#DIV/0!</v>
      </c>
      <c r="BU44" s="11">
        <f t="shared" si="72"/>
        <v>16</v>
      </c>
      <c r="BV44" s="13">
        <f t="shared" si="73"/>
        <v>0</v>
      </c>
      <c r="BW44" s="14">
        <f>IF(BX44=1,0,VLOOKUP(Q44,リスト!$B$3:$C$5,2,0)*2)</f>
        <v>0</v>
      </c>
      <c r="BX44" s="7">
        <f t="shared" si="9"/>
        <v>1</v>
      </c>
      <c r="BY44" s="14" t="e">
        <f t="shared" si="10"/>
        <v>#DIV/0!</v>
      </c>
      <c r="BZ44" s="14">
        <f t="shared" si="74"/>
        <v>16</v>
      </c>
      <c r="CA44" s="15">
        <f t="shared" si="75"/>
        <v>0</v>
      </c>
      <c r="CB44" s="40">
        <f t="shared" si="13"/>
        <v>0</v>
      </c>
      <c r="CC44" s="41" t="e">
        <f>VLOOKUP(AI44,リスト!$B$12:$C$13,2,0)</f>
        <v>#N/A</v>
      </c>
      <c r="CD44" s="42">
        <f t="shared" si="32"/>
        <v>16</v>
      </c>
      <c r="CE44" s="42" t="e">
        <f>VLOOKUP(X44,リスト!$B$8:$C$9,2,0)</f>
        <v>#N/A</v>
      </c>
      <c r="CF44" s="42">
        <f t="shared" si="33"/>
        <v>16</v>
      </c>
      <c r="CG44" s="43">
        <f t="shared" si="34"/>
        <v>0</v>
      </c>
      <c r="CH44" s="42">
        <f>IF(CI44=1,0,VLOOKUP(AF44,リスト!$B$3:$C$5,2,0))</f>
        <v>0</v>
      </c>
      <c r="CI44" s="43">
        <f t="shared" si="35"/>
        <v>1</v>
      </c>
      <c r="CJ44" s="43">
        <f t="shared" si="36"/>
        <v>0</v>
      </c>
      <c r="CK44" s="43" t="e">
        <f t="shared" si="37"/>
        <v>#DIV/0!</v>
      </c>
      <c r="CL44" s="42">
        <f t="shared" si="38"/>
        <v>16</v>
      </c>
      <c r="CM44" s="44">
        <f t="shared" si="39"/>
        <v>0</v>
      </c>
      <c r="CN44" s="45">
        <f>IF(CO44=1,0,VLOOKUP(AN44,リスト!$B$3:$C$5,2,0))</f>
        <v>0</v>
      </c>
      <c r="CO44" s="46">
        <f t="shared" si="40"/>
        <v>1</v>
      </c>
      <c r="CP44" s="46">
        <f t="shared" si="41"/>
        <v>0</v>
      </c>
      <c r="CQ44" s="46" t="e">
        <f t="shared" si="42"/>
        <v>#DIV/0!</v>
      </c>
      <c r="CR44" s="45">
        <f t="shared" si="43"/>
        <v>16</v>
      </c>
      <c r="CS44" s="44">
        <f t="shared" si="44"/>
        <v>0</v>
      </c>
      <c r="CT44" s="47" t="e">
        <f>VLOOKUP(BD44,リスト!$B$12:$C$13,2,0)</f>
        <v>#N/A</v>
      </c>
      <c r="CU44" s="48">
        <f t="shared" si="45"/>
        <v>16</v>
      </c>
      <c r="CV44" s="48" t="e">
        <f>VLOOKUP(AS44,リスト!$B$8:$C$9,2,0)</f>
        <v>#N/A</v>
      </c>
      <c r="CW44" s="48">
        <f t="shared" si="46"/>
        <v>16</v>
      </c>
      <c r="CX44" s="47">
        <f t="shared" si="47"/>
        <v>0</v>
      </c>
      <c r="CY44" s="48">
        <f>IF(CZ44=1,0,VLOOKUP(BA44,リスト!$B$3:$C$5,2,0))</f>
        <v>0</v>
      </c>
      <c r="CZ44" s="47">
        <f t="shared" si="48"/>
        <v>1</v>
      </c>
      <c r="DA44" s="47">
        <f t="shared" si="49"/>
        <v>0</v>
      </c>
      <c r="DB44" s="47" t="e">
        <f t="shared" si="50"/>
        <v>#DIV/0!</v>
      </c>
      <c r="DC44" s="48">
        <f t="shared" si="51"/>
        <v>16</v>
      </c>
      <c r="DD44" s="44">
        <f t="shared" si="52"/>
        <v>0</v>
      </c>
      <c r="DE44" s="49">
        <f t="shared" si="53"/>
        <v>0</v>
      </c>
      <c r="DF44" s="32" t="e">
        <f>VLOOKUP(AI44,リスト!$B$12:$C$13,2,0)</f>
        <v>#N/A</v>
      </c>
      <c r="DG44" s="16">
        <f t="shared" si="54"/>
        <v>16</v>
      </c>
      <c r="DH44" s="16">
        <f t="shared" si="55"/>
        <v>0</v>
      </c>
      <c r="DI44" s="32" t="e">
        <f>VLOOKUP(BD44,リスト!$B$12:$C$13,2,0)</f>
        <v>#N/A</v>
      </c>
      <c r="DJ44" s="16">
        <f t="shared" si="56"/>
        <v>16</v>
      </c>
      <c r="DK44" s="16">
        <f t="shared" si="57"/>
        <v>0</v>
      </c>
    </row>
    <row r="45" spans="2:115" ht="21" customHeight="1" x14ac:dyDescent="0.15">
      <c r="B45" s="58" t="s">
        <v>87</v>
      </c>
      <c r="C45" s="58"/>
      <c r="D45" s="55"/>
      <c r="E45" s="67"/>
      <c r="F45" s="68"/>
      <c r="G45" s="58"/>
      <c r="H45" s="58"/>
      <c r="I45" s="58"/>
      <c r="J45" s="58"/>
      <c r="K45" s="58"/>
      <c r="L45" s="58"/>
      <c r="M45" s="58"/>
      <c r="N45" s="58"/>
      <c r="O45" s="58"/>
      <c r="P45" s="58"/>
      <c r="Q45" s="58"/>
      <c r="R45" s="58"/>
      <c r="S45" s="58"/>
      <c r="T45" s="58"/>
      <c r="U45" s="58"/>
      <c r="V45" s="65">
        <f t="shared" si="0"/>
        <v>0</v>
      </c>
      <c r="W45" s="66"/>
      <c r="X45" s="58"/>
      <c r="Y45" s="58"/>
      <c r="Z45" s="58"/>
      <c r="AA45" s="58"/>
      <c r="AB45" s="58"/>
      <c r="AC45" s="58"/>
      <c r="AD45" s="58"/>
      <c r="AE45" s="58"/>
      <c r="AF45" s="67"/>
      <c r="AG45" s="69"/>
      <c r="AH45" s="69"/>
      <c r="AI45" s="58"/>
      <c r="AJ45" s="58"/>
      <c r="AK45" s="58"/>
      <c r="AL45" s="67"/>
      <c r="AM45" s="68"/>
      <c r="AN45" s="58"/>
      <c r="AO45" s="58"/>
      <c r="AP45" s="58"/>
      <c r="AQ45" s="58"/>
      <c r="AR45" s="58"/>
      <c r="AS45" s="58"/>
      <c r="AT45" s="58"/>
      <c r="AU45" s="58"/>
      <c r="AV45" s="58"/>
      <c r="AW45" s="58"/>
      <c r="AX45" s="58"/>
      <c r="AY45" s="58"/>
      <c r="AZ45" s="58"/>
      <c r="BA45" s="67"/>
      <c r="BB45" s="69"/>
      <c r="BC45" s="69"/>
      <c r="BD45" s="70"/>
      <c r="BE45" s="70"/>
      <c r="BF45" s="70"/>
      <c r="BG45" s="67"/>
      <c r="BH45" s="68"/>
      <c r="BI45" s="63">
        <f t="shared" si="25"/>
        <v>0</v>
      </c>
      <c r="BJ45" s="64"/>
      <c r="BK45" s="19"/>
      <c r="BM45" s="8">
        <f>IF(BN45=1,0,VLOOKUP(G45,リスト!$B$3:$C$5,2,0)*2)</f>
        <v>0</v>
      </c>
      <c r="BN45" s="9">
        <f t="shared" si="1"/>
        <v>1</v>
      </c>
      <c r="BO45" s="8" t="e">
        <f t="shared" si="2"/>
        <v>#DIV/0!</v>
      </c>
      <c r="BP45" s="8">
        <f t="shared" si="70"/>
        <v>16</v>
      </c>
      <c r="BQ45" s="10">
        <f t="shared" si="71"/>
        <v>0</v>
      </c>
      <c r="BR45" s="11">
        <f>IF(BS45=1,0,VLOOKUP(L45,リスト!$B$3:$C$5,2,0)*2)</f>
        <v>0</v>
      </c>
      <c r="BS45" s="12">
        <f t="shared" si="5"/>
        <v>1</v>
      </c>
      <c r="BT45" s="11" t="e">
        <f t="shared" si="6"/>
        <v>#DIV/0!</v>
      </c>
      <c r="BU45" s="11">
        <f t="shared" si="72"/>
        <v>16</v>
      </c>
      <c r="BV45" s="13">
        <f t="shared" si="73"/>
        <v>0</v>
      </c>
      <c r="BW45" s="14">
        <f>IF(BX45=1,0,VLOOKUP(Q45,リスト!$B$3:$C$5,2,0)*2)</f>
        <v>0</v>
      </c>
      <c r="BX45" s="7">
        <f t="shared" si="9"/>
        <v>1</v>
      </c>
      <c r="BY45" s="14" t="e">
        <f t="shared" si="10"/>
        <v>#DIV/0!</v>
      </c>
      <c r="BZ45" s="14">
        <f t="shared" si="74"/>
        <v>16</v>
      </c>
      <c r="CA45" s="15">
        <f t="shared" si="75"/>
        <v>0</v>
      </c>
      <c r="CB45" s="40">
        <f t="shared" si="13"/>
        <v>0</v>
      </c>
      <c r="CC45" s="41" t="e">
        <f>VLOOKUP(AI45,リスト!$B$12:$C$13,2,0)</f>
        <v>#N/A</v>
      </c>
      <c r="CD45" s="42">
        <f t="shared" si="32"/>
        <v>16</v>
      </c>
      <c r="CE45" s="42" t="e">
        <f>VLOOKUP(X45,リスト!$B$8:$C$9,2,0)</f>
        <v>#N/A</v>
      </c>
      <c r="CF45" s="42">
        <f t="shared" si="33"/>
        <v>16</v>
      </c>
      <c r="CG45" s="43">
        <f t="shared" si="34"/>
        <v>0</v>
      </c>
      <c r="CH45" s="42">
        <f>IF(CI45=1,0,VLOOKUP(AF45,リスト!$B$3:$C$5,2,0))</f>
        <v>0</v>
      </c>
      <c r="CI45" s="43">
        <f t="shared" si="35"/>
        <v>1</v>
      </c>
      <c r="CJ45" s="43">
        <f t="shared" si="36"/>
        <v>0</v>
      </c>
      <c r="CK45" s="43" t="e">
        <f t="shared" si="37"/>
        <v>#DIV/0!</v>
      </c>
      <c r="CL45" s="42">
        <f t="shared" si="38"/>
        <v>16</v>
      </c>
      <c r="CM45" s="44">
        <f t="shared" si="39"/>
        <v>0</v>
      </c>
      <c r="CN45" s="45">
        <f>IF(CO45=1,0,VLOOKUP(AN45,リスト!$B$3:$C$5,2,0))</f>
        <v>0</v>
      </c>
      <c r="CO45" s="46">
        <f t="shared" si="40"/>
        <v>1</v>
      </c>
      <c r="CP45" s="46">
        <f t="shared" si="41"/>
        <v>0</v>
      </c>
      <c r="CQ45" s="46" t="e">
        <f t="shared" si="42"/>
        <v>#DIV/0!</v>
      </c>
      <c r="CR45" s="45">
        <f t="shared" si="43"/>
        <v>16</v>
      </c>
      <c r="CS45" s="44">
        <f t="shared" si="44"/>
        <v>0</v>
      </c>
      <c r="CT45" s="47" t="e">
        <f>VLOOKUP(BD45,リスト!$B$12:$C$13,2,0)</f>
        <v>#N/A</v>
      </c>
      <c r="CU45" s="48">
        <f t="shared" si="45"/>
        <v>16</v>
      </c>
      <c r="CV45" s="48" t="e">
        <f>VLOOKUP(AS45,リスト!$B$8:$C$9,2,0)</f>
        <v>#N/A</v>
      </c>
      <c r="CW45" s="48">
        <f t="shared" si="46"/>
        <v>16</v>
      </c>
      <c r="CX45" s="47">
        <f t="shared" si="47"/>
        <v>0</v>
      </c>
      <c r="CY45" s="48">
        <f>IF(CZ45=1,0,VLOOKUP(BA45,リスト!$B$3:$C$5,2,0))</f>
        <v>0</v>
      </c>
      <c r="CZ45" s="47">
        <f t="shared" si="48"/>
        <v>1</v>
      </c>
      <c r="DA45" s="47">
        <f t="shared" si="49"/>
        <v>0</v>
      </c>
      <c r="DB45" s="47" t="e">
        <f t="shared" si="50"/>
        <v>#DIV/0!</v>
      </c>
      <c r="DC45" s="48">
        <f t="shared" si="51"/>
        <v>16</v>
      </c>
      <c r="DD45" s="44">
        <f t="shared" si="52"/>
        <v>0</v>
      </c>
      <c r="DE45" s="49">
        <f t="shared" si="53"/>
        <v>0</v>
      </c>
      <c r="DF45" s="32" t="e">
        <f>VLOOKUP(AI45,リスト!$B$12:$C$13,2,0)</f>
        <v>#N/A</v>
      </c>
      <c r="DG45" s="16">
        <f t="shared" si="54"/>
        <v>16</v>
      </c>
      <c r="DH45" s="16">
        <f t="shared" si="55"/>
        <v>0</v>
      </c>
      <c r="DI45" s="32" t="e">
        <f>VLOOKUP(BD45,リスト!$B$12:$C$13,2,0)</f>
        <v>#N/A</v>
      </c>
      <c r="DJ45" s="16">
        <f t="shared" si="56"/>
        <v>16</v>
      </c>
      <c r="DK45" s="16">
        <f t="shared" si="57"/>
        <v>0</v>
      </c>
    </row>
    <row r="46" spans="2:115" ht="21" customHeight="1" x14ac:dyDescent="0.15">
      <c r="B46" s="58" t="s">
        <v>88</v>
      </c>
      <c r="C46" s="58"/>
      <c r="D46" s="55"/>
      <c r="E46" s="67"/>
      <c r="F46" s="68"/>
      <c r="G46" s="58"/>
      <c r="H46" s="58"/>
      <c r="I46" s="58"/>
      <c r="J46" s="58"/>
      <c r="K46" s="58"/>
      <c r="L46" s="58"/>
      <c r="M46" s="58"/>
      <c r="N46" s="58"/>
      <c r="O46" s="58"/>
      <c r="P46" s="58"/>
      <c r="Q46" s="58"/>
      <c r="R46" s="58"/>
      <c r="S46" s="58"/>
      <c r="T46" s="58"/>
      <c r="U46" s="58"/>
      <c r="V46" s="65">
        <f t="shared" si="0"/>
        <v>0</v>
      </c>
      <c r="W46" s="66"/>
      <c r="X46" s="58"/>
      <c r="Y46" s="58"/>
      <c r="Z46" s="58"/>
      <c r="AA46" s="58"/>
      <c r="AB46" s="58"/>
      <c r="AC46" s="58"/>
      <c r="AD46" s="58"/>
      <c r="AE46" s="58"/>
      <c r="AF46" s="67"/>
      <c r="AG46" s="69"/>
      <c r="AH46" s="69"/>
      <c r="AI46" s="58"/>
      <c r="AJ46" s="58"/>
      <c r="AK46" s="58"/>
      <c r="AL46" s="67"/>
      <c r="AM46" s="68"/>
      <c r="AN46" s="58"/>
      <c r="AO46" s="58"/>
      <c r="AP46" s="58"/>
      <c r="AQ46" s="58"/>
      <c r="AR46" s="58"/>
      <c r="AS46" s="58"/>
      <c r="AT46" s="58"/>
      <c r="AU46" s="58"/>
      <c r="AV46" s="58"/>
      <c r="AW46" s="58"/>
      <c r="AX46" s="58"/>
      <c r="AY46" s="58"/>
      <c r="AZ46" s="58"/>
      <c r="BA46" s="67"/>
      <c r="BB46" s="69"/>
      <c r="BC46" s="69"/>
      <c r="BD46" s="70"/>
      <c r="BE46" s="70"/>
      <c r="BF46" s="70"/>
      <c r="BG46" s="67"/>
      <c r="BH46" s="68"/>
      <c r="BI46" s="63">
        <f t="shared" si="25"/>
        <v>0</v>
      </c>
      <c r="BJ46" s="64"/>
      <c r="BK46" s="19"/>
      <c r="BM46" s="8">
        <f>IF(BN46=1,0,VLOOKUP(G46,リスト!$B$3:$C$5,2,0)*2)</f>
        <v>0</v>
      </c>
      <c r="BN46" s="9">
        <f t="shared" si="1"/>
        <v>1</v>
      </c>
      <c r="BO46" s="8" t="e">
        <f t="shared" si="2"/>
        <v>#DIV/0!</v>
      </c>
      <c r="BP46" s="8">
        <f t="shared" si="70"/>
        <v>16</v>
      </c>
      <c r="BQ46" s="10">
        <f t="shared" si="71"/>
        <v>0</v>
      </c>
      <c r="BR46" s="11">
        <f>IF(BS46=1,0,VLOOKUP(L46,リスト!$B$3:$C$5,2,0)*2)</f>
        <v>0</v>
      </c>
      <c r="BS46" s="12">
        <f t="shared" si="5"/>
        <v>1</v>
      </c>
      <c r="BT46" s="11" t="e">
        <f t="shared" si="6"/>
        <v>#DIV/0!</v>
      </c>
      <c r="BU46" s="11">
        <f t="shared" si="72"/>
        <v>16</v>
      </c>
      <c r="BV46" s="13">
        <f t="shared" si="73"/>
        <v>0</v>
      </c>
      <c r="BW46" s="14">
        <f>IF(BX46=1,0,VLOOKUP(Q46,リスト!$B$3:$C$5,2,0)*2)</f>
        <v>0</v>
      </c>
      <c r="BX46" s="7">
        <f t="shared" si="9"/>
        <v>1</v>
      </c>
      <c r="BY46" s="14" t="e">
        <f t="shared" si="10"/>
        <v>#DIV/0!</v>
      </c>
      <c r="BZ46" s="14">
        <f t="shared" si="74"/>
        <v>16</v>
      </c>
      <c r="CA46" s="15">
        <f t="shared" si="75"/>
        <v>0</v>
      </c>
      <c r="CB46" s="40">
        <f t="shared" si="13"/>
        <v>0</v>
      </c>
      <c r="CC46" s="41" t="e">
        <f>VLOOKUP(AI46,リスト!$B$12:$C$13,2,0)</f>
        <v>#N/A</v>
      </c>
      <c r="CD46" s="42">
        <f t="shared" si="32"/>
        <v>16</v>
      </c>
      <c r="CE46" s="42" t="e">
        <f>VLOOKUP(X46,リスト!$B$8:$C$9,2,0)</f>
        <v>#N/A</v>
      </c>
      <c r="CF46" s="42">
        <f t="shared" si="33"/>
        <v>16</v>
      </c>
      <c r="CG46" s="43">
        <f t="shared" si="34"/>
        <v>0</v>
      </c>
      <c r="CH46" s="42">
        <f>IF(CI46=1,0,VLOOKUP(AF46,リスト!$B$3:$C$5,2,0))</f>
        <v>0</v>
      </c>
      <c r="CI46" s="43">
        <f t="shared" si="35"/>
        <v>1</v>
      </c>
      <c r="CJ46" s="43">
        <f t="shared" si="36"/>
        <v>0</v>
      </c>
      <c r="CK46" s="43" t="e">
        <f t="shared" si="37"/>
        <v>#DIV/0!</v>
      </c>
      <c r="CL46" s="42">
        <f t="shared" si="38"/>
        <v>16</v>
      </c>
      <c r="CM46" s="44">
        <f t="shared" si="39"/>
        <v>0</v>
      </c>
      <c r="CN46" s="45">
        <f>IF(CO46=1,0,VLOOKUP(AN46,リスト!$B$3:$C$5,2,0))</f>
        <v>0</v>
      </c>
      <c r="CO46" s="46">
        <f t="shared" si="40"/>
        <v>1</v>
      </c>
      <c r="CP46" s="46">
        <f t="shared" si="41"/>
        <v>0</v>
      </c>
      <c r="CQ46" s="46" t="e">
        <f t="shared" si="42"/>
        <v>#DIV/0!</v>
      </c>
      <c r="CR46" s="45">
        <f t="shared" si="43"/>
        <v>16</v>
      </c>
      <c r="CS46" s="44">
        <f t="shared" si="44"/>
        <v>0</v>
      </c>
      <c r="CT46" s="47" t="e">
        <f>VLOOKUP(BD46,リスト!$B$12:$C$13,2,0)</f>
        <v>#N/A</v>
      </c>
      <c r="CU46" s="48">
        <f t="shared" si="45"/>
        <v>16</v>
      </c>
      <c r="CV46" s="48" t="e">
        <f>VLOOKUP(AS46,リスト!$B$8:$C$9,2,0)</f>
        <v>#N/A</v>
      </c>
      <c r="CW46" s="48">
        <f t="shared" si="46"/>
        <v>16</v>
      </c>
      <c r="CX46" s="47">
        <f t="shared" si="47"/>
        <v>0</v>
      </c>
      <c r="CY46" s="48">
        <f>IF(CZ46=1,0,VLOOKUP(BA46,リスト!$B$3:$C$5,2,0))</f>
        <v>0</v>
      </c>
      <c r="CZ46" s="47">
        <f t="shared" si="48"/>
        <v>1</v>
      </c>
      <c r="DA46" s="47">
        <f t="shared" si="49"/>
        <v>0</v>
      </c>
      <c r="DB46" s="47" t="e">
        <f t="shared" si="50"/>
        <v>#DIV/0!</v>
      </c>
      <c r="DC46" s="48">
        <f t="shared" si="51"/>
        <v>16</v>
      </c>
      <c r="DD46" s="44">
        <f t="shared" si="52"/>
        <v>0</v>
      </c>
      <c r="DE46" s="49">
        <f t="shared" si="53"/>
        <v>0</v>
      </c>
      <c r="DF46" s="32" t="e">
        <f>VLOOKUP(AI46,リスト!$B$12:$C$13,2,0)</f>
        <v>#N/A</v>
      </c>
      <c r="DG46" s="16">
        <f t="shared" si="54"/>
        <v>16</v>
      </c>
      <c r="DH46" s="16">
        <f t="shared" si="55"/>
        <v>0</v>
      </c>
      <c r="DI46" s="32" t="e">
        <f>VLOOKUP(BD46,リスト!$B$12:$C$13,2,0)</f>
        <v>#N/A</v>
      </c>
      <c r="DJ46" s="16">
        <f t="shared" si="56"/>
        <v>16</v>
      </c>
      <c r="DK46" s="16">
        <f t="shared" si="57"/>
        <v>0</v>
      </c>
    </row>
    <row r="47" spans="2:115" ht="21" customHeight="1" x14ac:dyDescent="0.15">
      <c r="B47" s="58" t="s">
        <v>89</v>
      </c>
      <c r="C47" s="58"/>
      <c r="D47" s="55"/>
      <c r="E47" s="67"/>
      <c r="F47" s="68"/>
      <c r="G47" s="58"/>
      <c r="H47" s="58"/>
      <c r="I47" s="58"/>
      <c r="J47" s="58"/>
      <c r="K47" s="58"/>
      <c r="L47" s="58"/>
      <c r="M47" s="58"/>
      <c r="N47" s="58"/>
      <c r="O47" s="58"/>
      <c r="P47" s="58"/>
      <c r="Q47" s="58"/>
      <c r="R47" s="58"/>
      <c r="S47" s="58"/>
      <c r="T47" s="58"/>
      <c r="U47" s="58"/>
      <c r="V47" s="65">
        <f t="shared" si="0"/>
        <v>0</v>
      </c>
      <c r="W47" s="66"/>
      <c r="X47" s="58"/>
      <c r="Y47" s="58"/>
      <c r="Z47" s="58"/>
      <c r="AA47" s="58"/>
      <c r="AB47" s="58"/>
      <c r="AC47" s="58"/>
      <c r="AD47" s="58"/>
      <c r="AE47" s="58"/>
      <c r="AF47" s="67"/>
      <c r="AG47" s="69"/>
      <c r="AH47" s="69"/>
      <c r="AI47" s="58"/>
      <c r="AJ47" s="58"/>
      <c r="AK47" s="58"/>
      <c r="AL47" s="67"/>
      <c r="AM47" s="68"/>
      <c r="AN47" s="58"/>
      <c r="AO47" s="58"/>
      <c r="AP47" s="58"/>
      <c r="AQ47" s="58"/>
      <c r="AR47" s="58"/>
      <c r="AS47" s="58"/>
      <c r="AT47" s="58"/>
      <c r="AU47" s="58"/>
      <c r="AV47" s="58"/>
      <c r="AW47" s="58"/>
      <c r="AX47" s="58"/>
      <c r="AY47" s="58"/>
      <c r="AZ47" s="58"/>
      <c r="BA47" s="67"/>
      <c r="BB47" s="69"/>
      <c r="BC47" s="69"/>
      <c r="BD47" s="70"/>
      <c r="BE47" s="70"/>
      <c r="BF47" s="70"/>
      <c r="BG47" s="67"/>
      <c r="BH47" s="68"/>
      <c r="BI47" s="63">
        <f t="shared" si="25"/>
        <v>0</v>
      </c>
      <c r="BJ47" s="64"/>
      <c r="BK47" s="19"/>
      <c r="BM47" s="8">
        <f>IF(BN47=1,0,VLOOKUP(G47,リスト!$B$3:$C$5,2,0)*2)</f>
        <v>0</v>
      </c>
      <c r="BN47" s="9">
        <f t="shared" si="1"/>
        <v>1</v>
      </c>
      <c r="BO47" s="8" t="e">
        <f t="shared" si="2"/>
        <v>#DIV/0!</v>
      </c>
      <c r="BP47" s="8">
        <f t="shared" ref="BP47:BP48" si="76">TYPE(BO47)</f>
        <v>16</v>
      </c>
      <c r="BQ47" s="10">
        <f t="shared" ref="BQ47:BQ48" si="77">IF(BP47=1,BO47,0)</f>
        <v>0</v>
      </c>
      <c r="BR47" s="11">
        <f>IF(BS47=1,0,VLOOKUP(L47,リスト!$B$3:$C$5,2,0)*2)</f>
        <v>0</v>
      </c>
      <c r="BS47" s="12">
        <f t="shared" si="5"/>
        <v>1</v>
      </c>
      <c r="BT47" s="11" t="e">
        <f t="shared" si="6"/>
        <v>#DIV/0!</v>
      </c>
      <c r="BU47" s="11">
        <f t="shared" ref="BU47:BU48" si="78">TYPE(BT47)</f>
        <v>16</v>
      </c>
      <c r="BV47" s="13">
        <f t="shared" ref="BV47:BV48" si="79">IF(BU47=1,BT47,0)</f>
        <v>0</v>
      </c>
      <c r="BW47" s="14">
        <f>IF(BX47=1,0,VLOOKUP(Q47,リスト!$B$3:$C$5,2,0)*2)</f>
        <v>0</v>
      </c>
      <c r="BX47" s="7">
        <f t="shared" si="9"/>
        <v>1</v>
      </c>
      <c r="BY47" s="14" t="e">
        <f t="shared" si="10"/>
        <v>#DIV/0!</v>
      </c>
      <c r="BZ47" s="14">
        <f t="shared" ref="BZ47:BZ48" si="80">TYPE(BY47)</f>
        <v>16</v>
      </c>
      <c r="CA47" s="15">
        <f t="shared" ref="CA47:CA48" si="81">IF(BZ47=1,BY47,0)</f>
        <v>0</v>
      </c>
      <c r="CB47" s="40">
        <f t="shared" si="13"/>
        <v>0</v>
      </c>
      <c r="CC47" s="41" t="e">
        <f>VLOOKUP(AI47,リスト!$B$12:$C$13,2,0)</f>
        <v>#N/A</v>
      </c>
      <c r="CD47" s="42">
        <f t="shared" si="32"/>
        <v>16</v>
      </c>
      <c r="CE47" s="42" t="e">
        <f>VLOOKUP(X47,リスト!$B$8:$C$9,2,0)</f>
        <v>#N/A</v>
      </c>
      <c r="CF47" s="42">
        <f t="shared" si="33"/>
        <v>16</v>
      </c>
      <c r="CG47" s="43">
        <f t="shared" si="34"/>
        <v>0</v>
      </c>
      <c r="CH47" s="42">
        <f>IF(CI47=1,0,VLOOKUP(AF47,リスト!$B$3:$C$5,2,0))</f>
        <v>0</v>
      </c>
      <c r="CI47" s="43">
        <f t="shared" si="35"/>
        <v>1</v>
      </c>
      <c r="CJ47" s="43">
        <f t="shared" si="36"/>
        <v>0</v>
      </c>
      <c r="CK47" s="43" t="e">
        <f t="shared" si="37"/>
        <v>#DIV/0!</v>
      </c>
      <c r="CL47" s="42">
        <f t="shared" si="38"/>
        <v>16</v>
      </c>
      <c r="CM47" s="44">
        <f t="shared" si="39"/>
        <v>0</v>
      </c>
      <c r="CN47" s="45">
        <f>IF(CO47=1,0,VLOOKUP(AN47,リスト!$B$3:$C$5,2,0))</f>
        <v>0</v>
      </c>
      <c r="CO47" s="46">
        <f t="shared" si="40"/>
        <v>1</v>
      </c>
      <c r="CP47" s="46">
        <f t="shared" si="41"/>
        <v>0</v>
      </c>
      <c r="CQ47" s="46" t="e">
        <f t="shared" si="42"/>
        <v>#DIV/0!</v>
      </c>
      <c r="CR47" s="45">
        <f t="shared" si="43"/>
        <v>16</v>
      </c>
      <c r="CS47" s="44">
        <f t="shared" si="44"/>
        <v>0</v>
      </c>
      <c r="CT47" s="47" t="e">
        <f>VLOOKUP(BD47,リスト!$B$12:$C$13,2,0)</f>
        <v>#N/A</v>
      </c>
      <c r="CU47" s="48">
        <f t="shared" si="45"/>
        <v>16</v>
      </c>
      <c r="CV47" s="48" t="e">
        <f>VLOOKUP(AS47,リスト!$B$8:$C$9,2,0)</f>
        <v>#N/A</v>
      </c>
      <c r="CW47" s="48">
        <f t="shared" si="46"/>
        <v>16</v>
      </c>
      <c r="CX47" s="47">
        <f t="shared" si="47"/>
        <v>0</v>
      </c>
      <c r="CY47" s="48">
        <f>IF(CZ47=1,0,VLOOKUP(BA47,リスト!$B$3:$C$5,2,0))</f>
        <v>0</v>
      </c>
      <c r="CZ47" s="47">
        <f t="shared" si="48"/>
        <v>1</v>
      </c>
      <c r="DA47" s="47">
        <f t="shared" si="49"/>
        <v>0</v>
      </c>
      <c r="DB47" s="47" t="e">
        <f t="shared" si="50"/>
        <v>#DIV/0!</v>
      </c>
      <c r="DC47" s="48">
        <f t="shared" si="51"/>
        <v>16</v>
      </c>
      <c r="DD47" s="44">
        <f t="shared" si="52"/>
        <v>0</v>
      </c>
      <c r="DE47" s="49">
        <f t="shared" si="53"/>
        <v>0</v>
      </c>
      <c r="DF47" s="32" t="e">
        <f>VLOOKUP(AI47,リスト!$B$12:$C$13,2,0)</f>
        <v>#N/A</v>
      </c>
      <c r="DG47" s="16">
        <f t="shared" si="54"/>
        <v>16</v>
      </c>
      <c r="DH47" s="16">
        <f t="shared" si="55"/>
        <v>0</v>
      </c>
      <c r="DI47" s="32" t="e">
        <f>VLOOKUP(BD47,リスト!$B$12:$C$13,2,0)</f>
        <v>#N/A</v>
      </c>
      <c r="DJ47" s="16">
        <f t="shared" si="56"/>
        <v>16</v>
      </c>
      <c r="DK47" s="16">
        <f t="shared" si="57"/>
        <v>0</v>
      </c>
    </row>
    <row r="48" spans="2:115" ht="21" customHeight="1" x14ac:dyDescent="0.15">
      <c r="B48" s="58" t="s">
        <v>90</v>
      </c>
      <c r="C48" s="58"/>
      <c r="D48" s="55"/>
      <c r="E48" s="67"/>
      <c r="F48" s="68"/>
      <c r="G48" s="58"/>
      <c r="H48" s="58"/>
      <c r="I48" s="58"/>
      <c r="J48" s="58"/>
      <c r="K48" s="58"/>
      <c r="L48" s="58"/>
      <c r="M48" s="58"/>
      <c r="N48" s="58"/>
      <c r="O48" s="58"/>
      <c r="P48" s="58"/>
      <c r="Q48" s="58"/>
      <c r="R48" s="58"/>
      <c r="S48" s="58"/>
      <c r="T48" s="58"/>
      <c r="U48" s="58"/>
      <c r="V48" s="65">
        <f t="shared" si="0"/>
        <v>0</v>
      </c>
      <c r="W48" s="66"/>
      <c r="X48" s="58"/>
      <c r="Y48" s="58"/>
      <c r="Z48" s="58"/>
      <c r="AA48" s="58"/>
      <c r="AB48" s="58"/>
      <c r="AC48" s="58"/>
      <c r="AD48" s="58"/>
      <c r="AE48" s="58"/>
      <c r="AF48" s="67"/>
      <c r="AG48" s="69"/>
      <c r="AH48" s="69"/>
      <c r="AI48" s="58"/>
      <c r="AJ48" s="58"/>
      <c r="AK48" s="58"/>
      <c r="AL48" s="67"/>
      <c r="AM48" s="68"/>
      <c r="AN48" s="58"/>
      <c r="AO48" s="58"/>
      <c r="AP48" s="58"/>
      <c r="AQ48" s="58"/>
      <c r="AR48" s="58"/>
      <c r="AS48" s="58"/>
      <c r="AT48" s="58"/>
      <c r="AU48" s="58"/>
      <c r="AV48" s="58"/>
      <c r="AW48" s="58"/>
      <c r="AX48" s="58"/>
      <c r="AY48" s="58"/>
      <c r="AZ48" s="58"/>
      <c r="BA48" s="67"/>
      <c r="BB48" s="69"/>
      <c r="BC48" s="69"/>
      <c r="BD48" s="70"/>
      <c r="BE48" s="70"/>
      <c r="BF48" s="70"/>
      <c r="BG48" s="67"/>
      <c r="BH48" s="68"/>
      <c r="BI48" s="63">
        <f t="shared" si="25"/>
        <v>0</v>
      </c>
      <c r="BJ48" s="64"/>
      <c r="BK48" s="19"/>
      <c r="BM48" s="8">
        <f>IF(BN48=1,0,VLOOKUP(G48,リスト!$B$3:$C$5,2,0)*2)</f>
        <v>0</v>
      </c>
      <c r="BN48" s="9">
        <f t="shared" si="1"/>
        <v>1</v>
      </c>
      <c r="BO48" s="8" t="e">
        <f t="shared" si="2"/>
        <v>#DIV/0!</v>
      </c>
      <c r="BP48" s="8">
        <f t="shared" si="76"/>
        <v>16</v>
      </c>
      <c r="BQ48" s="10">
        <f t="shared" si="77"/>
        <v>0</v>
      </c>
      <c r="BR48" s="11">
        <f>IF(BS48=1,0,VLOOKUP(L48,リスト!$B$3:$C$5,2,0)*2)</f>
        <v>0</v>
      </c>
      <c r="BS48" s="12">
        <f t="shared" si="5"/>
        <v>1</v>
      </c>
      <c r="BT48" s="11" t="e">
        <f t="shared" si="6"/>
        <v>#DIV/0!</v>
      </c>
      <c r="BU48" s="11">
        <f t="shared" si="78"/>
        <v>16</v>
      </c>
      <c r="BV48" s="13">
        <f t="shared" si="79"/>
        <v>0</v>
      </c>
      <c r="BW48" s="14">
        <f>IF(BX48=1,0,VLOOKUP(Q48,リスト!$B$3:$C$5,2,0)*2)</f>
        <v>0</v>
      </c>
      <c r="BX48" s="7">
        <f t="shared" si="9"/>
        <v>1</v>
      </c>
      <c r="BY48" s="14" t="e">
        <f t="shared" si="10"/>
        <v>#DIV/0!</v>
      </c>
      <c r="BZ48" s="14">
        <f t="shared" si="80"/>
        <v>16</v>
      </c>
      <c r="CA48" s="15">
        <f t="shared" si="81"/>
        <v>0</v>
      </c>
      <c r="CB48" s="40">
        <f t="shared" si="13"/>
        <v>0</v>
      </c>
      <c r="CC48" s="41" t="e">
        <f>VLOOKUP(AI48,リスト!$B$12:$C$13,2,0)</f>
        <v>#N/A</v>
      </c>
      <c r="CD48" s="42">
        <f t="shared" si="32"/>
        <v>16</v>
      </c>
      <c r="CE48" s="42" t="e">
        <f>VLOOKUP(X48,リスト!$B$8:$C$9,2,0)</f>
        <v>#N/A</v>
      </c>
      <c r="CF48" s="42">
        <f t="shared" si="33"/>
        <v>16</v>
      </c>
      <c r="CG48" s="43">
        <f t="shared" si="34"/>
        <v>0</v>
      </c>
      <c r="CH48" s="42">
        <f>IF(CI48=1,0,VLOOKUP(AF48,リスト!$B$3:$C$5,2,0))</f>
        <v>0</v>
      </c>
      <c r="CI48" s="43">
        <f t="shared" si="35"/>
        <v>1</v>
      </c>
      <c r="CJ48" s="43">
        <f t="shared" si="36"/>
        <v>0</v>
      </c>
      <c r="CK48" s="43" t="e">
        <f t="shared" si="37"/>
        <v>#DIV/0!</v>
      </c>
      <c r="CL48" s="42">
        <f t="shared" si="38"/>
        <v>16</v>
      </c>
      <c r="CM48" s="44">
        <f t="shared" si="39"/>
        <v>0</v>
      </c>
      <c r="CN48" s="45">
        <f>IF(CO48=1,0,VLOOKUP(AN48,リスト!$B$3:$C$5,2,0))</f>
        <v>0</v>
      </c>
      <c r="CO48" s="46">
        <f t="shared" si="40"/>
        <v>1</v>
      </c>
      <c r="CP48" s="46">
        <f t="shared" si="41"/>
        <v>0</v>
      </c>
      <c r="CQ48" s="46" t="e">
        <f t="shared" si="42"/>
        <v>#DIV/0!</v>
      </c>
      <c r="CR48" s="45">
        <f t="shared" si="43"/>
        <v>16</v>
      </c>
      <c r="CS48" s="44">
        <f t="shared" si="44"/>
        <v>0</v>
      </c>
      <c r="CT48" s="47" t="e">
        <f>VLOOKUP(BD48,リスト!$B$12:$C$13,2,0)</f>
        <v>#N/A</v>
      </c>
      <c r="CU48" s="48">
        <f t="shared" si="45"/>
        <v>16</v>
      </c>
      <c r="CV48" s="48" t="e">
        <f>VLOOKUP(AS48,リスト!$B$8:$C$9,2,0)</f>
        <v>#N/A</v>
      </c>
      <c r="CW48" s="48">
        <f t="shared" si="46"/>
        <v>16</v>
      </c>
      <c r="CX48" s="47">
        <f t="shared" si="47"/>
        <v>0</v>
      </c>
      <c r="CY48" s="48">
        <f>IF(CZ48=1,0,VLOOKUP(BA48,リスト!$B$3:$C$5,2,0))</f>
        <v>0</v>
      </c>
      <c r="CZ48" s="47">
        <f t="shared" si="48"/>
        <v>1</v>
      </c>
      <c r="DA48" s="47">
        <f t="shared" si="49"/>
        <v>0</v>
      </c>
      <c r="DB48" s="47" t="e">
        <f t="shared" si="50"/>
        <v>#DIV/0!</v>
      </c>
      <c r="DC48" s="48">
        <f t="shared" si="51"/>
        <v>16</v>
      </c>
      <c r="DD48" s="44">
        <f t="shared" si="52"/>
        <v>0</v>
      </c>
      <c r="DE48" s="49">
        <f t="shared" si="53"/>
        <v>0</v>
      </c>
      <c r="DF48" s="32" t="e">
        <f>VLOOKUP(AI48,リスト!$B$12:$C$13,2,0)</f>
        <v>#N/A</v>
      </c>
      <c r="DG48" s="16">
        <f t="shared" si="54"/>
        <v>16</v>
      </c>
      <c r="DH48" s="16">
        <f t="shared" si="55"/>
        <v>0</v>
      </c>
      <c r="DI48" s="32" t="e">
        <f>VLOOKUP(BD48,リスト!$B$12:$C$13,2,0)</f>
        <v>#N/A</v>
      </c>
      <c r="DJ48" s="16">
        <f t="shared" si="56"/>
        <v>16</v>
      </c>
      <c r="DK48" s="16">
        <f t="shared" si="57"/>
        <v>0</v>
      </c>
    </row>
    <row r="49" spans="2:115" ht="21" customHeight="1" x14ac:dyDescent="0.15">
      <c r="B49" s="58" t="s">
        <v>91</v>
      </c>
      <c r="C49" s="58"/>
      <c r="D49" s="55"/>
      <c r="E49" s="67"/>
      <c r="F49" s="68"/>
      <c r="G49" s="58"/>
      <c r="H49" s="58"/>
      <c r="I49" s="58"/>
      <c r="J49" s="58"/>
      <c r="K49" s="58"/>
      <c r="L49" s="58"/>
      <c r="M49" s="58"/>
      <c r="N49" s="58"/>
      <c r="O49" s="58"/>
      <c r="P49" s="58"/>
      <c r="Q49" s="58"/>
      <c r="R49" s="58"/>
      <c r="S49" s="58"/>
      <c r="T49" s="58"/>
      <c r="U49" s="58"/>
      <c r="V49" s="65">
        <f t="shared" si="0"/>
        <v>0</v>
      </c>
      <c r="W49" s="66"/>
      <c r="X49" s="58"/>
      <c r="Y49" s="58"/>
      <c r="Z49" s="58"/>
      <c r="AA49" s="58"/>
      <c r="AB49" s="58"/>
      <c r="AC49" s="58"/>
      <c r="AD49" s="58"/>
      <c r="AE49" s="58"/>
      <c r="AF49" s="67"/>
      <c r="AG49" s="69"/>
      <c r="AH49" s="69"/>
      <c r="AI49" s="58"/>
      <c r="AJ49" s="58"/>
      <c r="AK49" s="58"/>
      <c r="AL49" s="67"/>
      <c r="AM49" s="68"/>
      <c r="AN49" s="58"/>
      <c r="AO49" s="58"/>
      <c r="AP49" s="58"/>
      <c r="AQ49" s="58"/>
      <c r="AR49" s="58"/>
      <c r="AS49" s="58"/>
      <c r="AT49" s="58"/>
      <c r="AU49" s="58"/>
      <c r="AV49" s="58"/>
      <c r="AW49" s="58"/>
      <c r="AX49" s="58"/>
      <c r="AY49" s="58"/>
      <c r="AZ49" s="58"/>
      <c r="BA49" s="67"/>
      <c r="BB49" s="69"/>
      <c r="BC49" s="69"/>
      <c r="BD49" s="70"/>
      <c r="BE49" s="70"/>
      <c r="BF49" s="70"/>
      <c r="BG49" s="67"/>
      <c r="BH49" s="68"/>
      <c r="BI49" s="63">
        <f t="shared" si="25"/>
        <v>0</v>
      </c>
      <c r="BJ49" s="64"/>
      <c r="BK49" s="19"/>
      <c r="BM49" s="8">
        <f>IF(BN49=1,0,VLOOKUP(G49,リスト!$B$3:$C$5,2,0)*2)</f>
        <v>0</v>
      </c>
      <c r="BN49" s="9">
        <f t="shared" si="1"/>
        <v>1</v>
      </c>
      <c r="BO49" s="8" t="e">
        <f t="shared" si="2"/>
        <v>#DIV/0!</v>
      </c>
      <c r="BP49" s="8">
        <f t="shared" ref="BP49:BP52" si="82">TYPE(BO49)</f>
        <v>16</v>
      </c>
      <c r="BQ49" s="10">
        <f t="shared" ref="BQ49:BQ52" si="83">IF(BP49=1,BO49,0)</f>
        <v>0</v>
      </c>
      <c r="BR49" s="11">
        <f>IF(BS49=1,0,VLOOKUP(L49,リスト!$B$3:$C$5,2,0)*2)</f>
        <v>0</v>
      </c>
      <c r="BS49" s="12">
        <f t="shared" si="5"/>
        <v>1</v>
      </c>
      <c r="BT49" s="11" t="e">
        <f t="shared" si="6"/>
        <v>#DIV/0!</v>
      </c>
      <c r="BU49" s="11">
        <f t="shared" ref="BU49:BU52" si="84">TYPE(BT49)</f>
        <v>16</v>
      </c>
      <c r="BV49" s="13">
        <f t="shared" ref="BV49:BV52" si="85">IF(BU49=1,BT49,0)</f>
        <v>0</v>
      </c>
      <c r="BW49" s="14">
        <f>IF(BX49=1,0,VLOOKUP(Q49,リスト!$B$3:$C$5,2,0)*2)</f>
        <v>0</v>
      </c>
      <c r="BX49" s="7">
        <f t="shared" si="9"/>
        <v>1</v>
      </c>
      <c r="BY49" s="14" t="e">
        <f t="shared" si="10"/>
        <v>#DIV/0!</v>
      </c>
      <c r="BZ49" s="14">
        <f t="shared" ref="BZ49:BZ52" si="86">TYPE(BY49)</f>
        <v>16</v>
      </c>
      <c r="CA49" s="15">
        <f t="shared" ref="CA49:CA52" si="87">IF(BZ49=1,BY49,0)</f>
        <v>0</v>
      </c>
      <c r="CB49" s="40">
        <f t="shared" si="13"/>
        <v>0</v>
      </c>
      <c r="CC49" s="41" t="e">
        <f>VLOOKUP(AI49,リスト!$B$12:$C$13,2,0)</f>
        <v>#N/A</v>
      </c>
      <c r="CD49" s="42">
        <f t="shared" si="32"/>
        <v>16</v>
      </c>
      <c r="CE49" s="42" t="e">
        <f>VLOOKUP(X49,リスト!$B$8:$C$9,2,0)</f>
        <v>#N/A</v>
      </c>
      <c r="CF49" s="42">
        <f t="shared" si="33"/>
        <v>16</v>
      </c>
      <c r="CG49" s="43">
        <f t="shared" si="34"/>
        <v>0</v>
      </c>
      <c r="CH49" s="42">
        <f>IF(CI49=1,0,VLOOKUP(AF49,リスト!$B$3:$C$5,2,0))</f>
        <v>0</v>
      </c>
      <c r="CI49" s="43">
        <f t="shared" si="35"/>
        <v>1</v>
      </c>
      <c r="CJ49" s="43">
        <f t="shared" si="36"/>
        <v>0</v>
      </c>
      <c r="CK49" s="43" t="e">
        <f t="shared" si="37"/>
        <v>#DIV/0!</v>
      </c>
      <c r="CL49" s="42">
        <f t="shared" si="38"/>
        <v>16</v>
      </c>
      <c r="CM49" s="44">
        <f t="shared" si="39"/>
        <v>0</v>
      </c>
      <c r="CN49" s="45">
        <f>IF(CO49=1,0,VLOOKUP(AN49,リスト!$B$3:$C$5,2,0))</f>
        <v>0</v>
      </c>
      <c r="CO49" s="46">
        <f t="shared" si="40"/>
        <v>1</v>
      </c>
      <c r="CP49" s="46">
        <f t="shared" si="41"/>
        <v>0</v>
      </c>
      <c r="CQ49" s="46" t="e">
        <f t="shared" si="42"/>
        <v>#DIV/0!</v>
      </c>
      <c r="CR49" s="45">
        <f t="shared" si="43"/>
        <v>16</v>
      </c>
      <c r="CS49" s="44">
        <f t="shared" si="44"/>
        <v>0</v>
      </c>
      <c r="CT49" s="47" t="e">
        <f>VLOOKUP(BD49,リスト!$B$12:$C$13,2,0)</f>
        <v>#N/A</v>
      </c>
      <c r="CU49" s="48">
        <f t="shared" si="45"/>
        <v>16</v>
      </c>
      <c r="CV49" s="48" t="e">
        <f>VLOOKUP(AS49,リスト!$B$8:$C$9,2,0)</f>
        <v>#N/A</v>
      </c>
      <c r="CW49" s="48">
        <f t="shared" si="46"/>
        <v>16</v>
      </c>
      <c r="CX49" s="47">
        <f t="shared" si="47"/>
        <v>0</v>
      </c>
      <c r="CY49" s="48">
        <f>IF(CZ49=1,0,VLOOKUP(BA49,リスト!$B$3:$C$5,2,0))</f>
        <v>0</v>
      </c>
      <c r="CZ49" s="47">
        <f t="shared" si="48"/>
        <v>1</v>
      </c>
      <c r="DA49" s="47">
        <f t="shared" si="49"/>
        <v>0</v>
      </c>
      <c r="DB49" s="47" t="e">
        <f t="shared" si="50"/>
        <v>#DIV/0!</v>
      </c>
      <c r="DC49" s="48">
        <f t="shared" si="51"/>
        <v>16</v>
      </c>
      <c r="DD49" s="44">
        <f t="shared" si="52"/>
        <v>0</v>
      </c>
      <c r="DE49" s="49">
        <f t="shared" si="53"/>
        <v>0</v>
      </c>
      <c r="DF49" s="32" t="e">
        <f>VLOOKUP(AI49,リスト!$B$12:$C$13,2,0)</f>
        <v>#N/A</v>
      </c>
      <c r="DG49" s="16">
        <f t="shared" si="54"/>
        <v>16</v>
      </c>
      <c r="DH49" s="16">
        <f t="shared" si="55"/>
        <v>0</v>
      </c>
      <c r="DI49" s="32" t="e">
        <f>VLOOKUP(BD49,リスト!$B$12:$C$13,2,0)</f>
        <v>#N/A</v>
      </c>
      <c r="DJ49" s="16">
        <f t="shared" si="56"/>
        <v>16</v>
      </c>
      <c r="DK49" s="16">
        <f t="shared" si="57"/>
        <v>0</v>
      </c>
    </row>
    <row r="50" spans="2:115" ht="21" customHeight="1" x14ac:dyDescent="0.15">
      <c r="B50" s="58" t="s">
        <v>92</v>
      </c>
      <c r="C50" s="58"/>
      <c r="D50" s="55"/>
      <c r="E50" s="67"/>
      <c r="F50" s="68"/>
      <c r="G50" s="58"/>
      <c r="H50" s="58"/>
      <c r="I50" s="58"/>
      <c r="J50" s="58"/>
      <c r="K50" s="58"/>
      <c r="L50" s="58"/>
      <c r="M50" s="58"/>
      <c r="N50" s="58"/>
      <c r="O50" s="58"/>
      <c r="P50" s="58"/>
      <c r="Q50" s="58"/>
      <c r="R50" s="58"/>
      <c r="S50" s="58"/>
      <c r="T50" s="58"/>
      <c r="U50" s="58"/>
      <c r="V50" s="65">
        <f t="shared" si="0"/>
        <v>0</v>
      </c>
      <c r="W50" s="66"/>
      <c r="X50" s="58"/>
      <c r="Y50" s="58"/>
      <c r="Z50" s="58"/>
      <c r="AA50" s="58"/>
      <c r="AB50" s="58"/>
      <c r="AC50" s="58"/>
      <c r="AD50" s="58"/>
      <c r="AE50" s="58"/>
      <c r="AF50" s="67"/>
      <c r="AG50" s="69"/>
      <c r="AH50" s="69"/>
      <c r="AI50" s="58"/>
      <c r="AJ50" s="58"/>
      <c r="AK50" s="58"/>
      <c r="AL50" s="67"/>
      <c r="AM50" s="68"/>
      <c r="AN50" s="58"/>
      <c r="AO50" s="58"/>
      <c r="AP50" s="58"/>
      <c r="AQ50" s="58"/>
      <c r="AR50" s="58"/>
      <c r="AS50" s="58"/>
      <c r="AT50" s="58"/>
      <c r="AU50" s="58"/>
      <c r="AV50" s="58"/>
      <c r="AW50" s="58"/>
      <c r="AX50" s="58"/>
      <c r="AY50" s="58"/>
      <c r="AZ50" s="58"/>
      <c r="BA50" s="67"/>
      <c r="BB50" s="69"/>
      <c r="BC50" s="69"/>
      <c r="BD50" s="70"/>
      <c r="BE50" s="70"/>
      <c r="BF50" s="70"/>
      <c r="BG50" s="67"/>
      <c r="BH50" s="68"/>
      <c r="BI50" s="63">
        <f t="shared" si="25"/>
        <v>0</v>
      </c>
      <c r="BJ50" s="64"/>
      <c r="BK50" s="19"/>
      <c r="BM50" s="8">
        <f>IF(BN50=1,0,VLOOKUP(G50,リスト!$B$3:$C$5,2,0)*2)</f>
        <v>0</v>
      </c>
      <c r="BN50" s="9">
        <f t="shared" si="1"/>
        <v>1</v>
      </c>
      <c r="BO50" s="8" t="e">
        <f t="shared" si="2"/>
        <v>#DIV/0!</v>
      </c>
      <c r="BP50" s="8">
        <f t="shared" si="82"/>
        <v>16</v>
      </c>
      <c r="BQ50" s="10">
        <f t="shared" si="83"/>
        <v>0</v>
      </c>
      <c r="BR50" s="11">
        <f>IF(BS50=1,0,VLOOKUP(L50,リスト!$B$3:$C$5,2,0)*2)</f>
        <v>0</v>
      </c>
      <c r="BS50" s="12">
        <f t="shared" si="5"/>
        <v>1</v>
      </c>
      <c r="BT50" s="11" t="e">
        <f t="shared" si="6"/>
        <v>#DIV/0!</v>
      </c>
      <c r="BU50" s="11">
        <f t="shared" si="84"/>
        <v>16</v>
      </c>
      <c r="BV50" s="13">
        <f t="shared" si="85"/>
        <v>0</v>
      </c>
      <c r="BW50" s="14">
        <f>IF(BX50=1,0,VLOOKUP(Q50,リスト!$B$3:$C$5,2,0)*2)</f>
        <v>0</v>
      </c>
      <c r="BX50" s="7">
        <f t="shared" si="9"/>
        <v>1</v>
      </c>
      <c r="BY50" s="14" t="e">
        <f t="shared" si="10"/>
        <v>#DIV/0!</v>
      </c>
      <c r="BZ50" s="14">
        <f t="shared" si="86"/>
        <v>16</v>
      </c>
      <c r="CA50" s="15">
        <f t="shared" si="87"/>
        <v>0</v>
      </c>
      <c r="CB50" s="40">
        <f t="shared" si="13"/>
        <v>0</v>
      </c>
      <c r="CC50" s="41" t="e">
        <f>VLOOKUP(AI50,リスト!$B$12:$C$13,2,0)</f>
        <v>#N/A</v>
      </c>
      <c r="CD50" s="42">
        <f t="shared" si="32"/>
        <v>16</v>
      </c>
      <c r="CE50" s="42" t="e">
        <f>VLOOKUP(X50,リスト!$B$8:$C$9,2,0)</f>
        <v>#N/A</v>
      </c>
      <c r="CF50" s="42">
        <f t="shared" si="33"/>
        <v>16</v>
      </c>
      <c r="CG50" s="43">
        <f t="shared" si="34"/>
        <v>0</v>
      </c>
      <c r="CH50" s="42">
        <f>IF(CI50=1,0,VLOOKUP(AF50,リスト!$B$3:$C$5,2,0))</f>
        <v>0</v>
      </c>
      <c r="CI50" s="43">
        <f t="shared" si="35"/>
        <v>1</v>
      </c>
      <c r="CJ50" s="43">
        <f t="shared" si="36"/>
        <v>0</v>
      </c>
      <c r="CK50" s="43" t="e">
        <f t="shared" si="37"/>
        <v>#DIV/0!</v>
      </c>
      <c r="CL50" s="42">
        <f t="shared" si="38"/>
        <v>16</v>
      </c>
      <c r="CM50" s="44">
        <f t="shared" si="39"/>
        <v>0</v>
      </c>
      <c r="CN50" s="45">
        <f>IF(CO50=1,0,VLOOKUP(AN50,リスト!$B$3:$C$5,2,0))</f>
        <v>0</v>
      </c>
      <c r="CO50" s="46">
        <f t="shared" si="40"/>
        <v>1</v>
      </c>
      <c r="CP50" s="46">
        <f t="shared" si="41"/>
        <v>0</v>
      </c>
      <c r="CQ50" s="46" t="e">
        <f t="shared" si="42"/>
        <v>#DIV/0!</v>
      </c>
      <c r="CR50" s="45">
        <f t="shared" si="43"/>
        <v>16</v>
      </c>
      <c r="CS50" s="44">
        <f t="shared" si="44"/>
        <v>0</v>
      </c>
      <c r="CT50" s="47" t="e">
        <f>VLOOKUP(BD50,リスト!$B$12:$C$13,2,0)</f>
        <v>#N/A</v>
      </c>
      <c r="CU50" s="48">
        <f t="shared" si="45"/>
        <v>16</v>
      </c>
      <c r="CV50" s="48" t="e">
        <f>VLOOKUP(AS50,リスト!$B$8:$C$9,2,0)</f>
        <v>#N/A</v>
      </c>
      <c r="CW50" s="48">
        <f t="shared" si="46"/>
        <v>16</v>
      </c>
      <c r="CX50" s="47">
        <f t="shared" si="47"/>
        <v>0</v>
      </c>
      <c r="CY50" s="48">
        <f>IF(CZ50=1,0,VLOOKUP(BA50,リスト!$B$3:$C$5,2,0))</f>
        <v>0</v>
      </c>
      <c r="CZ50" s="47">
        <f t="shared" si="48"/>
        <v>1</v>
      </c>
      <c r="DA50" s="47">
        <f t="shared" si="49"/>
        <v>0</v>
      </c>
      <c r="DB50" s="47" t="e">
        <f t="shared" si="50"/>
        <v>#DIV/0!</v>
      </c>
      <c r="DC50" s="48">
        <f t="shared" si="51"/>
        <v>16</v>
      </c>
      <c r="DD50" s="44">
        <f t="shared" si="52"/>
        <v>0</v>
      </c>
      <c r="DE50" s="49">
        <f t="shared" si="53"/>
        <v>0</v>
      </c>
      <c r="DF50" s="32" t="e">
        <f>VLOOKUP(AI50,リスト!$B$12:$C$13,2,0)</f>
        <v>#N/A</v>
      </c>
      <c r="DG50" s="16">
        <f t="shared" si="54"/>
        <v>16</v>
      </c>
      <c r="DH50" s="16">
        <f t="shared" si="55"/>
        <v>0</v>
      </c>
      <c r="DI50" s="32" t="e">
        <f>VLOOKUP(BD50,リスト!$B$12:$C$13,2,0)</f>
        <v>#N/A</v>
      </c>
      <c r="DJ50" s="16">
        <f t="shared" si="56"/>
        <v>16</v>
      </c>
      <c r="DK50" s="16">
        <f t="shared" si="57"/>
        <v>0</v>
      </c>
    </row>
    <row r="51" spans="2:115" ht="21" customHeight="1" x14ac:dyDescent="0.15">
      <c r="B51" s="58" t="s">
        <v>93</v>
      </c>
      <c r="C51" s="58"/>
      <c r="D51" s="55"/>
      <c r="E51" s="67"/>
      <c r="F51" s="68"/>
      <c r="G51" s="58"/>
      <c r="H51" s="58"/>
      <c r="I51" s="58"/>
      <c r="J51" s="58"/>
      <c r="K51" s="58"/>
      <c r="L51" s="58"/>
      <c r="M51" s="58"/>
      <c r="N51" s="58"/>
      <c r="O51" s="58"/>
      <c r="P51" s="58"/>
      <c r="Q51" s="58"/>
      <c r="R51" s="58"/>
      <c r="S51" s="58"/>
      <c r="T51" s="58"/>
      <c r="U51" s="58"/>
      <c r="V51" s="65">
        <f t="shared" si="0"/>
        <v>0</v>
      </c>
      <c r="W51" s="66"/>
      <c r="X51" s="58"/>
      <c r="Y51" s="58"/>
      <c r="Z51" s="58"/>
      <c r="AA51" s="58"/>
      <c r="AB51" s="58"/>
      <c r="AC51" s="58"/>
      <c r="AD51" s="58"/>
      <c r="AE51" s="58"/>
      <c r="AF51" s="67"/>
      <c r="AG51" s="69"/>
      <c r="AH51" s="69"/>
      <c r="AI51" s="58"/>
      <c r="AJ51" s="58"/>
      <c r="AK51" s="58"/>
      <c r="AL51" s="67"/>
      <c r="AM51" s="68"/>
      <c r="AN51" s="58"/>
      <c r="AO51" s="58"/>
      <c r="AP51" s="58"/>
      <c r="AQ51" s="58"/>
      <c r="AR51" s="58"/>
      <c r="AS51" s="58"/>
      <c r="AT51" s="58"/>
      <c r="AU51" s="58"/>
      <c r="AV51" s="58"/>
      <c r="AW51" s="58"/>
      <c r="AX51" s="58"/>
      <c r="AY51" s="58"/>
      <c r="AZ51" s="58"/>
      <c r="BA51" s="67"/>
      <c r="BB51" s="69"/>
      <c r="BC51" s="69"/>
      <c r="BD51" s="70"/>
      <c r="BE51" s="70"/>
      <c r="BF51" s="70"/>
      <c r="BG51" s="67"/>
      <c r="BH51" s="68"/>
      <c r="BI51" s="63">
        <f t="shared" si="25"/>
        <v>0</v>
      </c>
      <c r="BJ51" s="64"/>
      <c r="BK51" s="19"/>
      <c r="BM51" s="8">
        <f>IF(BN51=1,0,VLOOKUP(G51,リスト!$B$3:$C$5,2,0)*2)</f>
        <v>0</v>
      </c>
      <c r="BN51" s="9">
        <f t="shared" si="1"/>
        <v>1</v>
      </c>
      <c r="BO51" s="8" t="e">
        <f t="shared" si="2"/>
        <v>#DIV/0!</v>
      </c>
      <c r="BP51" s="8">
        <f t="shared" si="82"/>
        <v>16</v>
      </c>
      <c r="BQ51" s="10">
        <f t="shared" si="83"/>
        <v>0</v>
      </c>
      <c r="BR51" s="11">
        <f>IF(BS51=1,0,VLOOKUP(L51,リスト!$B$3:$C$5,2,0)*2)</f>
        <v>0</v>
      </c>
      <c r="BS51" s="12">
        <f t="shared" si="5"/>
        <v>1</v>
      </c>
      <c r="BT51" s="11" t="e">
        <f t="shared" si="6"/>
        <v>#DIV/0!</v>
      </c>
      <c r="BU51" s="11">
        <f t="shared" si="84"/>
        <v>16</v>
      </c>
      <c r="BV51" s="13">
        <f t="shared" si="85"/>
        <v>0</v>
      </c>
      <c r="BW51" s="14">
        <f>IF(BX51=1,0,VLOOKUP(Q51,リスト!$B$3:$C$5,2,0)*2)</f>
        <v>0</v>
      </c>
      <c r="BX51" s="7">
        <f t="shared" si="9"/>
        <v>1</v>
      </c>
      <c r="BY51" s="14" t="e">
        <f t="shared" si="10"/>
        <v>#DIV/0!</v>
      </c>
      <c r="BZ51" s="14">
        <f t="shared" si="86"/>
        <v>16</v>
      </c>
      <c r="CA51" s="15">
        <f t="shared" si="87"/>
        <v>0</v>
      </c>
      <c r="CB51" s="40">
        <f t="shared" si="13"/>
        <v>0</v>
      </c>
      <c r="CC51" s="41" t="e">
        <f>VLOOKUP(AI51,リスト!$B$12:$C$13,2,0)</f>
        <v>#N/A</v>
      </c>
      <c r="CD51" s="42">
        <f t="shared" si="32"/>
        <v>16</v>
      </c>
      <c r="CE51" s="42" t="e">
        <f>VLOOKUP(X51,リスト!$B$8:$C$9,2,0)</f>
        <v>#N/A</v>
      </c>
      <c r="CF51" s="42">
        <f t="shared" si="33"/>
        <v>16</v>
      </c>
      <c r="CG51" s="43">
        <f t="shared" si="34"/>
        <v>0</v>
      </c>
      <c r="CH51" s="42">
        <f>IF(CI51=1,0,VLOOKUP(AF51,リスト!$B$3:$C$5,2,0))</f>
        <v>0</v>
      </c>
      <c r="CI51" s="43">
        <f t="shared" si="35"/>
        <v>1</v>
      </c>
      <c r="CJ51" s="43">
        <f t="shared" si="36"/>
        <v>0</v>
      </c>
      <c r="CK51" s="43" t="e">
        <f t="shared" si="37"/>
        <v>#DIV/0!</v>
      </c>
      <c r="CL51" s="42">
        <f t="shared" si="38"/>
        <v>16</v>
      </c>
      <c r="CM51" s="44">
        <f t="shared" si="39"/>
        <v>0</v>
      </c>
      <c r="CN51" s="45">
        <f>IF(CO51=1,0,VLOOKUP(AN51,リスト!$B$3:$C$5,2,0))</f>
        <v>0</v>
      </c>
      <c r="CO51" s="46">
        <f t="shared" si="40"/>
        <v>1</v>
      </c>
      <c r="CP51" s="46">
        <f t="shared" si="41"/>
        <v>0</v>
      </c>
      <c r="CQ51" s="46" t="e">
        <f t="shared" si="42"/>
        <v>#DIV/0!</v>
      </c>
      <c r="CR51" s="45">
        <f t="shared" si="43"/>
        <v>16</v>
      </c>
      <c r="CS51" s="44">
        <f t="shared" si="44"/>
        <v>0</v>
      </c>
      <c r="CT51" s="47" t="e">
        <f>VLOOKUP(BD51,リスト!$B$12:$C$13,2,0)</f>
        <v>#N/A</v>
      </c>
      <c r="CU51" s="48">
        <f t="shared" si="45"/>
        <v>16</v>
      </c>
      <c r="CV51" s="48" t="e">
        <f>VLOOKUP(AS51,リスト!$B$8:$C$9,2,0)</f>
        <v>#N/A</v>
      </c>
      <c r="CW51" s="48">
        <f t="shared" si="46"/>
        <v>16</v>
      </c>
      <c r="CX51" s="47">
        <f t="shared" si="47"/>
        <v>0</v>
      </c>
      <c r="CY51" s="48">
        <f>IF(CZ51=1,0,VLOOKUP(BA51,リスト!$B$3:$C$5,2,0))</f>
        <v>0</v>
      </c>
      <c r="CZ51" s="47">
        <f t="shared" si="48"/>
        <v>1</v>
      </c>
      <c r="DA51" s="47">
        <f t="shared" si="49"/>
        <v>0</v>
      </c>
      <c r="DB51" s="47" t="e">
        <f t="shared" si="50"/>
        <v>#DIV/0!</v>
      </c>
      <c r="DC51" s="48">
        <f t="shared" si="51"/>
        <v>16</v>
      </c>
      <c r="DD51" s="44">
        <f t="shared" si="52"/>
        <v>0</v>
      </c>
      <c r="DE51" s="49">
        <f t="shared" si="53"/>
        <v>0</v>
      </c>
      <c r="DF51" s="32" t="e">
        <f>VLOOKUP(AI51,リスト!$B$12:$C$13,2,0)</f>
        <v>#N/A</v>
      </c>
      <c r="DG51" s="16">
        <f t="shared" si="54"/>
        <v>16</v>
      </c>
      <c r="DH51" s="16">
        <f t="shared" si="55"/>
        <v>0</v>
      </c>
      <c r="DI51" s="32" t="e">
        <f>VLOOKUP(BD51,リスト!$B$12:$C$13,2,0)</f>
        <v>#N/A</v>
      </c>
      <c r="DJ51" s="16">
        <f t="shared" si="56"/>
        <v>16</v>
      </c>
      <c r="DK51" s="16">
        <f t="shared" si="57"/>
        <v>0</v>
      </c>
    </row>
    <row r="52" spans="2:115" ht="21" customHeight="1" x14ac:dyDescent="0.15">
      <c r="B52" s="58" t="s">
        <v>94</v>
      </c>
      <c r="C52" s="58"/>
      <c r="D52" s="55"/>
      <c r="E52" s="67"/>
      <c r="F52" s="68"/>
      <c r="G52" s="58"/>
      <c r="H52" s="58"/>
      <c r="I52" s="58"/>
      <c r="J52" s="58"/>
      <c r="K52" s="58"/>
      <c r="L52" s="58"/>
      <c r="M52" s="58"/>
      <c r="N52" s="58"/>
      <c r="O52" s="58"/>
      <c r="P52" s="58"/>
      <c r="Q52" s="58"/>
      <c r="R52" s="58"/>
      <c r="S52" s="58"/>
      <c r="T52" s="58"/>
      <c r="U52" s="58"/>
      <c r="V52" s="65">
        <f t="shared" si="0"/>
        <v>0</v>
      </c>
      <c r="W52" s="66"/>
      <c r="X52" s="58"/>
      <c r="Y52" s="58"/>
      <c r="Z52" s="58"/>
      <c r="AA52" s="58"/>
      <c r="AB52" s="58"/>
      <c r="AC52" s="58"/>
      <c r="AD52" s="58"/>
      <c r="AE52" s="58"/>
      <c r="AF52" s="67"/>
      <c r="AG52" s="69"/>
      <c r="AH52" s="69"/>
      <c r="AI52" s="58"/>
      <c r="AJ52" s="58"/>
      <c r="AK52" s="58"/>
      <c r="AL52" s="67"/>
      <c r="AM52" s="68"/>
      <c r="AN52" s="58"/>
      <c r="AO52" s="58"/>
      <c r="AP52" s="58"/>
      <c r="AQ52" s="58"/>
      <c r="AR52" s="58"/>
      <c r="AS52" s="58"/>
      <c r="AT52" s="58"/>
      <c r="AU52" s="58"/>
      <c r="AV52" s="58"/>
      <c r="AW52" s="58"/>
      <c r="AX52" s="58"/>
      <c r="AY52" s="58"/>
      <c r="AZ52" s="58"/>
      <c r="BA52" s="67"/>
      <c r="BB52" s="69"/>
      <c r="BC52" s="69"/>
      <c r="BD52" s="70"/>
      <c r="BE52" s="70"/>
      <c r="BF52" s="70"/>
      <c r="BG52" s="67"/>
      <c r="BH52" s="68"/>
      <c r="BI52" s="63">
        <f t="shared" si="25"/>
        <v>0</v>
      </c>
      <c r="BJ52" s="64"/>
      <c r="BK52" s="19"/>
      <c r="BM52" s="8">
        <f>IF(BN52=1,0,VLOOKUP(G52,リスト!$B$3:$C$5,2,0)*2)</f>
        <v>0</v>
      </c>
      <c r="BN52" s="9">
        <f t="shared" si="1"/>
        <v>1</v>
      </c>
      <c r="BO52" s="8" t="e">
        <f t="shared" si="2"/>
        <v>#DIV/0!</v>
      </c>
      <c r="BP52" s="8">
        <f t="shared" si="82"/>
        <v>16</v>
      </c>
      <c r="BQ52" s="10">
        <f t="shared" si="83"/>
        <v>0</v>
      </c>
      <c r="BR52" s="11">
        <f>IF(BS52=1,0,VLOOKUP(L52,リスト!$B$3:$C$5,2,0)*2)</f>
        <v>0</v>
      </c>
      <c r="BS52" s="12">
        <f t="shared" si="5"/>
        <v>1</v>
      </c>
      <c r="BT52" s="11" t="e">
        <f t="shared" si="6"/>
        <v>#DIV/0!</v>
      </c>
      <c r="BU52" s="11">
        <f t="shared" si="84"/>
        <v>16</v>
      </c>
      <c r="BV52" s="13">
        <f t="shared" si="85"/>
        <v>0</v>
      </c>
      <c r="BW52" s="14">
        <f>IF(BX52=1,0,VLOOKUP(Q52,リスト!$B$3:$C$5,2,0)*2)</f>
        <v>0</v>
      </c>
      <c r="BX52" s="7">
        <f t="shared" si="9"/>
        <v>1</v>
      </c>
      <c r="BY52" s="14" t="e">
        <f t="shared" si="10"/>
        <v>#DIV/0!</v>
      </c>
      <c r="BZ52" s="14">
        <f t="shared" si="86"/>
        <v>16</v>
      </c>
      <c r="CA52" s="15">
        <f t="shared" si="87"/>
        <v>0</v>
      </c>
      <c r="CB52" s="40">
        <f t="shared" si="13"/>
        <v>0</v>
      </c>
      <c r="CC52" s="41" t="e">
        <f>VLOOKUP(AI52,リスト!$B$12:$C$13,2,0)</f>
        <v>#N/A</v>
      </c>
      <c r="CD52" s="42">
        <f t="shared" si="32"/>
        <v>16</v>
      </c>
      <c r="CE52" s="42" t="e">
        <f>VLOOKUP(X52,リスト!$B$8:$C$9,2,0)</f>
        <v>#N/A</v>
      </c>
      <c r="CF52" s="42">
        <f t="shared" si="33"/>
        <v>16</v>
      </c>
      <c r="CG52" s="43">
        <f t="shared" si="34"/>
        <v>0</v>
      </c>
      <c r="CH52" s="42">
        <f>IF(CI52=1,0,VLOOKUP(AF52,リスト!$B$3:$C$5,2,0))</f>
        <v>0</v>
      </c>
      <c r="CI52" s="43">
        <f t="shared" si="35"/>
        <v>1</v>
      </c>
      <c r="CJ52" s="43">
        <f t="shared" si="36"/>
        <v>0</v>
      </c>
      <c r="CK52" s="43" t="e">
        <f t="shared" si="37"/>
        <v>#DIV/0!</v>
      </c>
      <c r="CL52" s="42">
        <f t="shared" si="38"/>
        <v>16</v>
      </c>
      <c r="CM52" s="44">
        <f t="shared" si="39"/>
        <v>0</v>
      </c>
      <c r="CN52" s="45">
        <f>IF(CO52=1,0,VLOOKUP(AN52,リスト!$B$3:$C$5,2,0))</f>
        <v>0</v>
      </c>
      <c r="CO52" s="46">
        <f t="shared" si="40"/>
        <v>1</v>
      </c>
      <c r="CP52" s="46">
        <f t="shared" si="41"/>
        <v>0</v>
      </c>
      <c r="CQ52" s="46" t="e">
        <f t="shared" si="42"/>
        <v>#DIV/0!</v>
      </c>
      <c r="CR52" s="45">
        <f t="shared" si="43"/>
        <v>16</v>
      </c>
      <c r="CS52" s="44">
        <f t="shared" si="44"/>
        <v>0</v>
      </c>
      <c r="CT52" s="47" t="e">
        <f>VLOOKUP(BD52,リスト!$B$12:$C$13,2,0)</f>
        <v>#N/A</v>
      </c>
      <c r="CU52" s="48">
        <f t="shared" si="45"/>
        <v>16</v>
      </c>
      <c r="CV52" s="48" t="e">
        <f>VLOOKUP(AS52,リスト!$B$8:$C$9,2,0)</f>
        <v>#N/A</v>
      </c>
      <c r="CW52" s="48">
        <f t="shared" si="46"/>
        <v>16</v>
      </c>
      <c r="CX52" s="47">
        <f t="shared" si="47"/>
        <v>0</v>
      </c>
      <c r="CY52" s="48">
        <f>IF(CZ52=1,0,VLOOKUP(BA52,リスト!$B$3:$C$5,2,0))</f>
        <v>0</v>
      </c>
      <c r="CZ52" s="47">
        <f t="shared" si="48"/>
        <v>1</v>
      </c>
      <c r="DA52" s="47">
        <f t="shared" si="49"/>
        <v>0</v>
      </c>
      <c r="DB52" s="47" t="e">
        <f t="shared" si="50"/>
        <v>#DIV/0!</v>
      </c>
      <c r="DC52" s="48">
        <f t="shared" si="51"/>
        <v>16</v>
      </c>
      <c r="DD52" s="44">
        <f t="shared" si="52"/>
        <v>0</v>
      </c>
      <c r="DE52" s="49">
        <f t="shared" si="53"/>
        <v>0</v>
      </c>
      <c r="DF52" s="32" t="e">
        <f>VLOOKUP(AI52,リスト!$B$12:$C$13,2,0)</f>
        <v>#N/A</v>
      </c>
      <c r="DG52" s="16">
        <f t="shared" si="54"/>
        <v>16</v>
      </c>
      <c r="DH52" s="16">
        <f t="shared" si="55"/>
        <v>0</v>
      </c>
      <c r="DI52" s="32" t="e">
        <f>VLOOKUP(BD52,リスト!$B$12:$C$13,2,0)</f>
        <v>#N/A</v>
      </c>
      <c r="DJ52" s="16">
        <f t="shared" si="56"/>
        <v>16</v>
      </c>
      <c r="DK52" s="16">
        <f t="shared" si="57"/>
        <v>0</v>
      </c>
    </row>
    <row r="53" spans="2:115" ht="21" customHeight="1" x14ac:dyDescent="0.15">
      <c r="B53" s="58" t="s">
        <v>95</v>
      </c>
      <c r="C53" s="58"/>
      <c r="D53" s="55"/>
      <c r="E53" s="67"/>
      <c r="F53" s="68"/>
      <c r="G53" s="58"/>
      <c r="H53" s="58"/>
      <c r="I53" s="58"/>
      <c r="J53" s="58"/>
      <c r="K53" s="58"/>
      <c r="L53" s="58"/>
      <c r="M53" s="58"/>
      <c r="N53" s="58"/>
      <c r="O53" s="58"/>
      <c r="P53" s="58"/>
      <c r="Q53" s="58"/>
      <c r="R53" s="58"/>
      <c r="S53" s="58"/>
      <c r="T53" s="58"/>
      <c r="U53" s="58"/>
      <c r="V53" s="65">
        <f t="shared" si="0"/>
        <v>0</v>
      </c>
      <c r="W53" s="66"/>
      <c r="X53" s="58"/>
      <c r="Y53" s="58"/>
      <c r="Z53" s="58"/>
      <c r="AA53" s="58"/>
      <c r="AB53" s="58"/>
      <c r="AC53" s="58"/>
      <c r="AD53" s="58"/>
      <c r="AE53" s="58"/>
      <c r="AF53" s="67"/>
      <c r="AG53" s="69"/>
      <c r="AH53" s="69"/>
      <c r="AI53" s="58"/>
      <c r="AJ53" s="58"/>
      <c r="AK53" s="58"/>
      <c r="AL53" s="67"/>
      <c r="AM53" s="68"/>
      <c r="AN53" s="58"/>
      <c r="AO53" s="58"/>
      <c r="AP53" s="58"/>
      <c r="AQ53" s="58"/>
      <c r="AR53" s="58"/>
      <c r="AS53" s="58"/>
      <c r="AT53" s="58"/>
      <c r="AU53" s="58"/>
      <c r="AV53" s="58"/>
      <c r="AW53" s="58"/>
      <c r="AX53" s="58"/>
      <c r="AY53" s="58"/>
      <c r="AZ53" s="58"/>
      <c r="BA53" s="67"/>
      <c r="BB53" s="69"/>
      <c r="BC53" s="69"/>
      <c r="BD53" s="70"/>
      <c r="BE53" s="70"/>
      <c r="BF53" s="70"/>
      <c r="BG53" s="67"/>
      <c r="BH53" s="68"/>
      <c r="BI53" s="63">
        <f t="shared" si="25"/>
        <v>0</v>
      </c>
      <c r="BJ53" s="64"/>
      <c r="BK53" s="19"/>
      <c r="BM53" s="8">
        <f>IF(BN53=1,0,VLOOKUP(G53,リスト!$B$3:$C$5,2,0)*2)</f>
        <v>0</v>
      </c>
      <c r="BN53" s="9">
        <f t="shared" si="1"/>
        <v>1</v>
      </c>
      <c r="BO53" s="8" t="e">
        <f t="shared" si="2"/>
        <v>#DIV/0!</v>
      </c>
      <c r="BP53" s="8">
        <f t="shared" ref="BP53:BP57" si="88">TYPE(BO53)</f>
        <v>16</v>
      </c>
      <c r="BQ53" s="10">
        <f t="shared" ref="BQ53:BQ57" si="89">IF(BP53=1,BO53,0)</f>
        <v>0</v>
      </c>
      <c r="BR53" s="11">
        <f>IF(BS53=1,0,VLOOKUP(L53,リスト!$B$3:$C$5,2,0)*2)</f>
        <v>0</v>
      </c>
      <c r="BS53" s="12">
        <f t="shared" si="5"/>
        <v>1</v>
      </c>
      <c r="BT53" s="11" t="e">
        <f t="shared" si="6"/>
        <v>#DIV/0!</v>
      </c>
      <c r="BU53" s="11">
        <f t="shared" ref="BU53:BU57" si="90">TYPE(BT53)</f>
        <v>16</v>
      </c>
      <c r="BV53" s="13">
        <f t="shared" ref="BV53:BV57" si="91">IF(BU53=1,BT53,0)</f>
        <v>0</v>
      </c>
      <c r="BW53" s="14">
        <f>IF(BX53=1,0,VLOOKUP(Q53,リスト!$B$3:$C$5,2,0)*2)</f>
        <v>0</v>
      </c>
      <c r="BX53" s="7">
        <f t="shared" si="9"/>
        <v>1</v>
      </c>
      <c r="BY53" s="14" t="e">
        <f t="shared" si="10"/>
        <v>#DIV/0!</v>
      </c>
      <c r="BZ53" s="14">
        <f t="shared" ref="BZ53:BZ57" si="92">TYPE(BY53)</f>
        <v>16</v>
      </c>
      <c r="CA53" s="15">
        <f t="shared" ref="CA53:CA57" si="93">IF(BZ53=1,BY53,0)</f>
        <v>0</v>
      </c>
      <c r="CB53" s="40">
        <f t="shared" si="13"/>
        <v>0</v>
      </c>
      <c r="CC53" s="41" t="e">
        <f>VLOOKUP(AI53,リスト!$B$12:$C$13,2,0)</f>
        <v>#N/A</v>
      </c>
      <c r="CD53" s="42">
        <f t="shared" si="32"/>
        <v>16</v>
      </c>
      <c r="CE53" s="42" t="e">
        <f>VLOOKUP(X53,リスト!$B$8:$C$9,2,0)</f>
        <v>#N/A</v>
      </c>
      <c r="CF53" s="42">
        <f t="shared" si="33"/>
        <v>16</v>
      </c>
      <c r="CG53" s="43">
        <f t="shared" si="34"/>
        <v>0</v>
      </c>
      <c r="CH53" s="42">
        <f>IF(CI53=1,0,VLOOKUP(AF53,リスト!$B$3:$C$5,2,0))</f>
        <v>0</v>
      </c>
      <c r="CI53" s="43">
        <f t="shared" si="35"/>
        <v>1</v>
      </c>
      <c r="CJ53" s="43">
        <f t="shared" si="36"/>
        <v>0</v>
      </c>
      <c r="CK53" s="43" t="e">
        <f t="shared" si="37"/>
        <v>#DIV/0!</v>
      </c>
      <c r="CL53" s="42">
        <f t="shared" si="38"/>
        <v>16</v>
      </c>
      <c r="CM53" s="44">
        <f t="shared" si="39"/>
        <v>0</v>
      </c>
      <c r="CN53" s="45">
        <f>IF(CO53=1,0,VLOOKUP(AN53,リスト!$B$3:$C$5,2,0))</f>
        <v>0</v>
      </c>
      <c r="CO53" s="46">
        <f t="shared" si="40"/>
        <v>1</v>
      </c>
      <c r="CP53" s="46">
        <f t="shared" si="41"/>
        <v>0</v>
      </c>
      <c r="CQ53" s="46" t="e">
        <f t="shared" si="42"/>
        <v>#DIV/0!</v>
      </c>
      <c r="CR53" s="45">
        <f t="shared" si="43"/>
        <v>16</v>
      </c>
      <c r="CS53" s="44">
        <f t="shared" si="44"/>
        <v>0</v>
      </c>
      <c r="CT53" s="47" t="e">
        <f>VLOOKUP(BD53,リスト!$B$12:$C$13,2,0)</f>
        <v>#N/A</v>
      </c>
      <c r="CU53" s="48">
        <f t="shared" si="45"/>
        <v>16</v>
      </c>
      <c r="CV53" s="48" t="e">
        <f>VLOOKUP(AS53,リスト!$B$8:$C$9,2,0)</f>
        <v>#N/A</v>
      </c>
      <c r="CW53" s="48">
        <f t="shared" si="46"/>
        <v>16</v>
      </c>
      <c r="CX53" s="47">
        <f t="shared" si="47"/>
        <v>0</v>
      </c>
      <c r="CY53" s="48">
        <f>IF(CZ53=1,0,VLOOKUP(BA53,リスト!$B$3:$C$5,2,0))</f>
        <v>0</v>
      </c>
      <c r="CZ53" s="47">
        <f t="shared" si="48"/>
        <v>1</v>
      </c>
      <c r="DA53" s="47">
        <f t="shared" si="49"/>
        <v>0</v>
      </c>
      <c r="DB53" s="47" t="e">
        <f t="shared" si="50"/>
        <v>#DIV/0!</v>
      </c>
      <c r="DC53" s="48">
        <f t="shared" si="51"/>
        <v>16</v>
      </c>
      <c r="DD53" s="44">
        <f t="shared" si="52"/>
        <v>0</v>
      </c>
      <c r="DE53" s="49">
        <f t="shared" si="53"/>
        <v>0</v>
      </c>
      <c r="DF53" s="32" t="e">
        <f>VLOOKUP(AI53,リスト!$B$12:$C$13,2,0)</f>
        <v>#N/A</v>
      </c>
      <c r="DG53" s="16">
        <f t="shared" si="54"/>
        <v>16</v>
      </c>
      <c r="DH53" s="16">
        <f t="shared" si="55"/>
        <v>0</v>
      </c>
      <c r="DI53" s="32" t="e">
        <f>VLOOKUP(BD53,リスト!$B$12:$C$13,2,0)</f>
        <v>#N/A</v>
      </c>
      <c r="DJ53" s="16">
        <f t="shared" si="56"/>
        <v>16</v>
      </c>
      <c r="DK53" s="16">
        <f t="shared" si="57"/>
        <v>0</v>
      </c>
    </row>
    <row r="54" spans="2:115" ht="21" customHeight="1" x14ac:dyDescent="0.15">
      <c r="B54" s="58" t="s">
        <v>96</v>
      </c>
      <c r="C54" s="58"/>
      <c r="D54" s="55"/>
      <c r="E54" s="67"/>
      <c r="F54" s="68"/>
      <c r="G54" s="58"/>
      <c r="H54" s="58"/>
      <c r="I54" s="58"/>
      <c r="J54" s="58"/>
      <c r="K54" s="58"/>
      <c r="L54" s="58"/>
      <c r="M54" s="58"/>
      <c r="N54" s="58"/>
      <c r="O54" s="58"/>
      <c r="P54" s="58"/>
      <c r="Q54" s="58"/>
      <c r="R54" s="58"/>
      <c r="S54" s="58"/>
      <c r="T54" s="58"/>
      <c r="U54" s="58"/>
      <c r="V54" s="65">
        <f t="shared" si="0"/>
        <v>0</v>
      </c>
      <c r="W54" s="66"/>
      <c r="X54" s="58"/>
      <c r="Y54" s="58"/>
      <c r="Z54" s="58"/>
      <c r="AA54" s="58"/>
      <c r="AB54" s="58"/>
      <c r="AC54" s="58"/>
      <c r="AD54" s="58"/>
      <c r="AE54" s="58"/>
      <c r="AF54" s="67"/>
      <c r="AG54" s="69"/>
      <c r="AH54" s="69"/>
      <c r="AI54" s="58"/>
      <c r="AJ54" s="58"/>
      <c r="AK54" s="58"/>
      <c r="AL54" s="67"/>
      <c r="AM54" s="68"/>
      <c r="AN54" s="58"/>
      <c r="AO54" s="58"/>
      <c r="AP54" s="58"/>
      <c r="AQ54" s="58"/>
      <c r="AR54" s="58"/>
      <c r="AS54" s="58"/>
      <c r="AT54" s="58"/>
      <c r="AU54" s="58"/>
      <c r="AV54" s="58"/>
      <c r="AW54" s="58"/>
      <c r="AX54" s="58"/>
      <c r="AY54" s="58"/>
      <c r="AZ54" s="58"/>
      <c r="BA54" s="67"/>
      <c r="BB54" s="69"/>
      <c r="BC54" s="69"/>
      <c r="BD54" s="70"/>
      <c r="BE54" s="70"/>
      <c r="BF54" s="70"/>
      <c r="BG54" s="67"/>
      <c r="BH54" s="68"/>
      <c r="BI54" s="63">
        <f t="shared" si="25"/>
        <v>0</v>
      </c>
      <c r="BJ54" s="64"/>
      <c r="BK54" s="19"/>
      <c r="BM54" s="8">
        <f>IF(BN54=1,0,VLOOKUP(G54,リスト!$B$3:$C$5,2,0)*2)</f>
        <v>0</v>
      </c>
      <c r="BN54" s="9">
        <f t="shared" si="1"/>
        <v>1</v>
      </c>
      <c r="BO54" s="8" t="e">
        <f t="shared" si="2"/>
        <v>#DIV/0!</v>
      </c>
      <c r="BP54" s="8">
        <f t="shared" si="88"/>
        <v>16</v>
      </c>
      <c r="BQ54" s="10">
        <f t="shared" si="89"/>
        <v>0</v>
      </c>
      <c r="BR54" s="11">
        <f>IF(BS54=1,0,VLOOKUP(L54,リスト!$B$3:$C$5,2,0)*2)</f>
        <v>0</v>
      </c>
      <c r="BS54" s="12">
        <f t="shared" si="5"/>
        <v>1</v>
      </c>
      <c r="BT54" s="11" t="e">
        <f t="shared" si="6"/>
        <v>#DIV/0!</v>
      </c>
      <c r="BU54" s="11">
        <f t="shared" si="90"/>
        <v>16</v>
      </c>
      <c r="BV54" s="13">
        <f t="shared" si="91"/>
        <v>0</v>
      </c>
      <c r="BW54" s="14">
        <f>IF(BX54=1,0,VLOOKUP(Q54,リスト!$B$3:$C$5,2,0)*2)</f>
        <v>0</v>
      </c>
      <c r="BX54" s="7">
        <f t="shared" si="9"/>
        <v>1</v>
      </c>
      <c r="BY54" s="14" t="e">
        <f t="shared" si="10"/>
        <v>#DIV/0!</v>
      </c>
      <c r="BZ54" s="14">
        <f t="shared" si="92"/>
        <v>16</v>
      </c>
      <c r="CA54" s="15">
        <f t="shared" si="93"/>
        <v>0</v>
      </c>
      <c r="CB54" s="40">
        <f t="shared" si="13"/>
        <v>0</v>
      </c>
      <c r="CC54" s="41" t="e">
        <f>VLOOKUP(AI54,リスト!$B$12:$C$13,2,0)</f>
        <v>#N/A</v>
      </c>
      <c r="CD54" s="42">
        <f t="shared" si="32"/>
        <v>16</v>
      </c>
      <c r="CE54" s="42" t="e">
        <f>VLOOKUP(X54,リスト!$B$8:$C$9,2,0)</f>
        <v>#N/A</v>
      </c>
      <c r="CF54" s="42">
        <f t="shared" si="33"/>
        <v>16</v>
      </c>
      <c r="CG54" s="43">
        <f t="shared" si="34"/>
        <v>0</v>
      </c>
      <c r="CH54" s="42">
        <f>IF(CI54=1,0,VLOOKUP(AF54,リスト!$B$3:$C$5,2,0))</f>
        <v>0</v>
      </c>
      <c r="CI54" s="43">
        <f t="shared" si="35"/>
        <v>1</v>
      </c>
      <c r="CJ54" s="43">
        <f t="shared" si="36"/>
        <v>0</v>
      </c>
      <c r="CK54" s="43" t="e">
        <f t="shared" si="37"/>
        <v>#DIV/0!</v>
      </c>
      <c r="CL54" s="42">
        <f t="shared" si="38"/>
        <v>16</v>
      </c>
      <c r="CM54" s="44">
        <f t="shared" si="39"/>
        <v>0</v>
      </c>
      <c r="CN54" s="45">
        <f>IF(CO54=1,0,VLOOKUP(AN54,リスト!$B$3:$C$5,2,0))</f>
        <v>0</v>
      </c>
      <c r="CO54" s="46">
        <f t="shared" si="40"/>
        <v>1</v>
      </c>
      <c r="CP54" s="46">
        <f t="shared" si="41"/>
        <v>0</v>
      </c>
      <c r="CQ54" s="46" t="e">
        <f t="shared" si="42"/>
        <v>#DIV/0!</v>
      </c>
      <c r="CR54" s="45">
        <f t="shared" si="43"/>
        <v>16</v>
      </c>
      <c r="CS54" s="44">
        <f t="shared" si="44"/>
        <v>0</v>
      </c>
      <c r="CT54" s="47" t="e">
        <f>VLOOKUP(BD54,リスト!$B$12:$C$13,2,0)</f>
        <v>#N/A</v>
      </c>
      <c r="CU54" s="48">
        <f t="shared" si="45"/>
        <v>16</v>
      </c>
      <c r="CV54" s="48" t="e">
        <f>VLOOKUP(AS54,リスト!$B$8:$C$9,2,0)</f>
        <v>#N/A</v>
      </c>
      <c r="CW54" s="48">
        <f t="shared" si="46"/>
        <v>16</v>
      </c>
      <c r="CX54" s="47">
        <f t="shared" si="47"/>
        <v>0</v>
      </c>
      <c r="CY54" s="48">
        <f>IF(CZ54=1,0,VLOOKUP(BA54,リスト!$B$3:$C$5,2,0))</f>
        <v>0</v>
      </c>
      <c r="CZ54" s="47">
        <f t="shared" si="48"/>
        <v>1</v>
      </c>
      <c r="DA54" s="47">
        <f t="shared" si="49"/>
        <v>0</v>
      </c>
      <c r="DB54" s="47" t="e">
        <f t="shared" si="50"/>
        <v>#DIV/0!</v>
      </c>
      <c r="DC54" s="48">
        <f t="shared" si="51"/>
        <v>16</v>
      </c>
      <c r="DD54" s="44">
        <f t="shared" si="52"/>
        <v>0</v>
      </c>
      <c r="DE54" s="49">
        <f t="shared" si="53"/>
        <v>0</v>
      </c>
      <c r="DF54" s="32" t="e">
        <f>VLOOKUP(AI54,リスト!$B$12:$C$13,2,0)</f>
        <v>#N/A</v>
      </c>
      <c r="DG54" s="16">
        <f t="shared" si="54"/>
        <v>16</v>
      </c>
      <c r="DH54" s="16">
        <f t="shared" si="55"/>
        <v>0</v>
      </c>
      <c r="DI54" s="32" t="e">
        <f>VLOOKUP(BD54,リスト!$B$12:$C$13,2,0)</f>
        <v>#N/A</v>
      </c>
      <c r="DJ54" s="16">
        <f t="shared" si="56"/>
        <v>16</v>
      </c>
      <c r="DK54" s="16">
        <f t="shared" si="57"/>
        <v>0</v>
      </c>
    </row>
    <row r="55" spans="2:115" ht="21" customHeight="1" x14ac:dyDescent="0.15">
      <c r="B55" s="58" t="s">
        <v>97</v>
      </c>
      <c r="C55" s="58"/>
      <c r="D55" s="55"/>
      <c r="E55" s="67"/>
      <c r="F55" s="68"/>
      <c r="G55" s="58"/>
      <c r="H55" s="58"/>
      <c r="I55" s="58"/>
      <c r="J55" s="58"/>
      <c r="K55" s="58"/>
      <c r="L55" s="58"/>
      <c r="M55" s="58"/>
      <c r="N55" s="58"/>
      <c r="O55" s="58"/>
      <c r="P55" s="58"/>
      <c r="Q55" s="58"/>
      <c r="R55" s="58"/>
      <c r="S55" s="58"/>
      <c r="T55" s="58"/>
      <c r="U55" s="58"/>
      <c r="V55" s="65">
        <f t="shared" si="0"/>
        <v>0</v>
      </c>
      <c r="W55" s="66"/>
      <c r="X55" s="58"/>
      <c r="Y55" s="58"/>
      <c r="Z55" s="58"/>
      <c r="AA55" s="58"/>
      <c r="AB55" s="58"/>
      <c r="AC55" s="58"/>
      <c r="AD55" s="58"/>
      <c r="AE55" s="58"/>
      <c r="AF55" s="67"/>
      <c r="AG55" s="69"/>
      <c r="AH55" s="69"/>
      <c r="AI55" s="58"/>
      <c r="AJ55" s="58"/>
      <c r="AK55" s="58"/>
      <c r="AL55" s="67"/>
      <c r="AM55" s="68"/>
      <c r="AN55" s="58"/>
      <c r="AO55" s="58"/>
      <c r="AP55" s="58"/>
      <c r="AQ55" s="58"/>
      <c r="AR55" s="58"/>
      <c r="AS55" s="58"/>
      <c r="AT55" s="58"/>
      <c r="AU55" s="58"/>
      <c r="AV55" s="58"/>
      <c r="AW55" s="58"/>
      <c r="AX55" s="58"/>
      <c r="AY55" s="58"/>
      <c r="AZ55" s="58"/>
      <c r="BA55" s="67"/>
      <c r="BB55" s="69"/>
      <c r="BC55" s="69"/>
      <c r="BD55" s="70"/>
      <c r="BE55" s="70"/>
      <c r="BF55" s="70"/>
      <c r="BG55" s="67"/>
      <c r="BH55" s="68"/>
      <c r="BI55" s="63">
        <f t="shared" si="25"/>
        <v>0</v>
      </c>
      <c r="BJ55" s="64"/>
      <c r="BK55" s="19"/>
      <c r="BM55" s="8">
        <f>IF(BN55=1,0,VLOOKUP(G55,リスト!$B$3:$C$5,2,0)*2)</f>
        <v>0</v>
      </c>
      <c r="BN55" s="9">
        <f t="shared" si="1"/>
        <v>1</v>
      </c>
      <c r="BO55" s="8" t="e">
        <f t="shared" si="2"/>
        <v>#DIV/0!</v>
      </c>
      <c r="BP55" s="8">
        <f t="shared" si="88"/>
        <v>16</v>
      </c>
      <c r="BQ55" s="10">
        <f t="shared" si="89"/>
        <v>0</v>
      </c>
      <c r="BR55" s="11">
        <f>IF(BS55=1,0,VLOOKUP(L55,リスト!$B$3:$C$5,2,0)*2)</f>
        <v>0</v>
      </c>
      <c r="BS55" s="12">
        <f t="shared" si="5"/>
        <v>1</v>
      </c>
      <c r="BT55" s="11" t="e">
        <f t="shared" si="6"/>
        <v>#DIV/0!</v>
      </c>
      <c r="BU55" s="11">
        <f t="shared" si="90"/>
        <v>16</v>
      </c>
      <c r="BV55" s="13">
        <f t="shared" si="91"/>
        <v>0</v>
      </c>
      <c r="BW55" s="14">
        <f>IF(BX55=1,0,VLOOKUP(Q55,リスト!$B$3:$C$5,2,0)*2)</f>
        <v>0</v>
      </c>
      <c r="BX55" s="7">
        <f t="shared" si="9"/>
        <v>1</v>
      </c>
      <c r="BY55" s="14" t="e">
        <f t="shared" si="10"/>
        <v>#DIV/0!</v>
      </c>
      <c r="BZ55" s="14">
        <f t="shared" si="92"/>
        <v>16</v>
      </c>
      <c r="CA55" s="15">
        <f t="shared" si="93"/>
        <v>0</v>
      </c>
      <c r="CB55" s="40">
        <f t="shared" si="13"/>
        <v>0</v>
      </c>
      <c r="CC55" s="41" t="e">
        <f>VLOOKUP(AI55,リスト!$B$12:$C$13,2,0)</f>
        <v>#N/A</v>
      </c>
      <c r="CD55" s="42">
        <f t="shared" si="32"/>
        <v>16</v>
      </c>
      <c r="CE55" s="42" t="e">
        <f>VLOOKUP(X55,リスト!$B$8:$C$9,2,0)</f>
        <v>#N/A</v>
      </c>
      <c r="CF55" s="42">
        <f t="shared" si="33"/>
        <v>16</v>
      </c>
      <c r="CG55" s="43">
        <f t="shared" si="34"/>
        <v>0</v>
      </c>
      <c r="CH55" s="42">
        <f>IF(CI55=1,0,VLOOKUP(AF55,リスト!$B$3:$C$5,2,0))</f>
        <v>0</v>
      </c>
      <c r="CI55" s="43">
        <f t="shared" si="35"/>
        <v>1</v>
      </c>
      <c r="CJ55" s="43">
        <f t="shared" si="36"/>
        <v>0</v>
      </c>
      <c r="CK55" s="43" t="e">
        <f t="shared" si="37"/>
        <v>#DIV/0!</v>
      </c>
      <c r="CL55" s="42">
        <f t="shared" si="38"/>
        <v>16</v>
      </c>
      <c r="CM55" s="44">
        <f t="shared" si="39"/>
        <v>0</v>
      </c>
      <c r="CN55" s="45">
        <f>IF(CO55=1,0,VLOOKUP(AN55,リスト!$B$3:$C$5,2,0))</f>
        <v>0</v>
      </c>
      <c r="CO55" s="46">
        <f t="shared" si="40"/>
        <v>1</v>
      </c>
      <c r="CP55" s="46">
        <f t="shared" si="41"/>
        <v>0</v>
      </c>
      <c r="CQ55" s="46" t="e">
        <f t="shared" si="42"/>
        <v>#DIV/0!</v>
      </c>
      <c r="CR55" s="45">
        <f t="shared" si="43"/>
        <v>16</v>
      </c>
      <c r="CS55" s="44">
        <f t="shared" si="44"/>
        <v>0</v>
      </c>
      <c r="CT55" s="47" t="e">
        <f>VLOOKUP(BD55,リスト!$B$12:$C$13,2,0)</f>
        <v>#N/A</v>
      </c>
      <c r="CU55" s="48">
        <f t="shared" si="45"/>
        <v>16</v>
      </c>
      <c r="CV55" s="48" t="e">
        <f>VLOOKUP(AS55,リスト!$B$8:$C$9,2,0)</f>
        <v>#N/A</v>
      </c>
      <c r="CW55" s="48">
        <f t="shared" si="46"/>
        <v>16</v>
      </c>
      <c r="CX55" s="47">
        <f t="shared" si="47"/>
        <v>0</v>
      </c>
      <c r="CY55" s="48">
        <f>IF(CZ55=1,0,VLOOKUP(BA55,リスト!$B$3:$C$5,2,0))</f>
        <v>0</v>
      </c>
      <c r="CZ55" s="47">
        <f t="shared" si="48"/>
        <v>1</v>
      </c>
      <c r="DA55" s="47">
        <f t="shared" si="49"/>
        <v>0</v>
      </c>
      <c r="DB55" s="47" t="e">
        <f t="shared" si="50"/>
        <v>#DIV/0!</v>
      </c>
      <c r="DC55" s="48">
        <f t="shared" si="51"/>
        <v>16</v>
      </c>
      <c r="DD55" s="44">
        <f t="shared" si="52"/>
        <v>0</v>
      </c>
      <c r="DE55" s="49">
        <f t="shared" si="53"/>
        <v>0</v>
      </c>
      <c r="DF55" s="32" t="e">
        <f>VLOOKUP(AI55,リスト!$B$12:$C$13,2,0)</f>
        <v>#N/A</v>
      </c>
      <c r="DG55" s="16">
        <f t="shared" si="54"/>
        <v>16</v>
      </c>
      <c r="DH55" s="16">
        <f t="shared" si="55"/>
        <v>0</v>
      </c>
      <c r="DI55" s="32" t="e">
        <f>VLOOKUP(BD55,リスト!$B$12:$C$13,2,0)</f>
        <v>#N/A</v>
      </c>
      <c r="DJ55" s="16">
        <f t="shared" si="56"/>
        <v>16</v>
      </c>
      <c r="DK55" s="16">
        <f t="shared" si="57"/>
        <v>0</v>
      </c>
    </row>
    <row r="56" spans="2:115" ht="21" customHeight="1" x14ac:dyDescent="0.15">
      <c r="B56" s="58" t="s">
        <v>98</v>
      </c>
      <c r="C56" s="58"/>
      <c r="D56" s="55"/>
      <c r="E56" s="67"/>
      <c r="F56" s="68"/>
      <c r="G56" s="58"/>
      <c r="H56" s="58"/>
      <c r="I56" s="58"/>
      <c r="J56" s="58"/>
      <c r="K56" s="58"/>
      <c r="L56" s="58"/>
      <c r="M56" s="58"/>
      <c r="N56" s="58"/>
      <c r="O56" s="58"/>
      <c r="P56" s="58"/>
      <c r="Q56" s="58"/>
      <c r="R56" s="58"/>
      <c r="S56" s="58"/>
      <c r="T56" s="58"/>
      <c r="U56" s="58"/>
      <c r="V56" s="65">
        <f t="shared" si="0"/>
        <v>0</v>
      </c>
      <c r="W56" s="66"/>
      <c r="X56" s="58"/>
      <c r="Y56" s="58"/>
      <c r="Z56" s="58"/>
      <c r="AA56" s="58"/>
      <c r="AB56" s="58"/>
      <c r="AC56" s="58"/>
      <c r="AD56" s="58"/>
      <c r="AE56" s="58"/>
      <c r="AF56" s="67"/>
      <c r="AG56" s="69"/>
      <c r="AH56" s="69"/>
      <c r="AI56" s="58"/>
      <c r="AJ56" s="58"/>
      <c r="AK56" s="58"/>
      <c r="AL56" s="67"/>
      <c r="AM56" s="68"/>
      <c r="AN56" s="58"/>
      <c r="AO56" s="58"/>
      <c r="AP56" s="58"/>
      <c r="AQ56" s="58"/>
      <c r="AR56" s="58"/>
      <c r="AS56" s="58"/>
      <c r="AT56" s="58"/>
      <c r="AU56" s="58"/>
      <c r="AV56" s="58"/>
      <c r="AW56" s="58"/>
      <c r="AX56" s="58"/>
      <c r="AY56" s="58"/>
      <c r="AZ56" s="58"/>
      <c r="BA56" s="67"/>
      <c r="BB56" s="69"/>
      <c r="BC56" s="69"/>
      <c r="BD56" s="70"/>
      <c r="BE56" s="70"/>
      <c r="BF56" s="70"/>
      <c r="BG56" s="67"/>
      <c r="BH56" s="68"/>
      <c r="BI56" s="63">
        <f t="shared" si="25"/>
        <v>0</v>
      </c>
      <c r="BJ56" s="64"/>
      <c r="BK56" s="19"/>
      <c r="BM56" s="8">
        <f>IF(BN56=1,0,VLOOKUP(G56,リスト!$B$3:$C$5,2,0)*2)</f>
        <v>0</v>
      </c>
      <c r="BN56" s="9">
        <f t="shared" si="1"/>
        <v>1</v>
      </c>
      <c r="BO56" s="8" t="e">
        <f t="shared" si="2"/>
        <v>#DIV/0!</v>
      </c>
      <c r="BP56" s="8">
        <f t="shared" si="88"/>
        <v>16</v>
      </c>
      <c r="BQ56" s="10">
        <f t="shared" si="89"/>
        <v>0</v>
      </c>
      <c r="BR56" s="11">
        <f>IF(BS56=1,0,VLOOKUP(L56,リスト!$B$3:$C$5,2,0)*2)</f>
        <v>0</v>
      </c>
      <c r="BS56" s="12">
        <f t="shared" si="5"/>
        <v>1</v>
      </c>
      <c r="BT56" s="11" t="e">
        <f t="shared" si="6"/>
        <v>#DIV/0!</v>
      </c>
      <c r="BU56" s="11">
        <f t="shared" si="90"/>
        <v>16</v>
      </c>
      <c r="BV56" s="13">
        <f t="shared" si="91"/>
        <v>0</v>
      </c>
      <c r="BW56" s="14">
        <f>IF(BX56=1,0,VLOOKUP(Q56,リスト!$B$3:$C$5,2,0)*2)</f>
        <v>0</v>
      </c>
      <c r="BX56" s="7">
        <f t="shared" si="9"/>
        <v>1</v>
      </c>
      <c r="BY56" s="14" t="e">
        <f t="shared" si="10"/>
        <v>#DIV/0!</v>
      </c>
      <c r="BZ56" s="14">
        <f t="shared" si="92"/>
        <v>16</v>
      </c>
      <c r="CA56" s="15">
        <f t="shared" si="93"/>
        <v>0</v>
      </c>
      <c r="CB56" s="40">
        <f t="shared" si="13"/>
        <v>0</v>
      </c>
      <c r="CC56" s="41" t="e">
        <f>VLOOKUP(AI56,リスト!$B$12:$C$13,2,0)</f>
        <v>#N/A</v>
      </c>
      <c r="CD56" s="42">
        <f t="shared" si="32"/>
        <v>16</v>
      </c>
      <c r="CE56" s="42" t="e">
        <f>VLOOKUP(X56,リスト!$B$8:$C$9,2,0)</f>
        <v>#N/A</v>
      </c>
      <c r="CF56" s="42">
        <f t="shared" si="33"/>
        <v>16</v>
      </c>
      <c r="CG56" s="43">
        <f t="shared" si="34"/>
        <v>0</v>
      </c>
      <c r="CH56" s="42">
        <f>IF(CI56=1,0,VLOOKUP(AF56,リスト!$B$3:$C$5,2,0))</f>
        <v>0</v>
      </c>
      <c r="CI56" s="43">
        <f t="shared" si="35"/>
        <v>1</v>
      </c>
      <c r="CJ56" s="43">
        <f t="shared" si="36"/>
        <v>0</v>
      </c>
      <c r="CK56" s="43" t="e">
        <f t="shared" si="37"/>
        <v>#DIV/0!</v>
      </c>
      <c r="CL56" s="42">
        <f t="shared" si="38"/>
        <v>16</v>
      </c>
      <c r="CM56" s="44">
        <f t="shared" si="39"/>
        <v>0</v>
      </c>
      <c r="CN56" s="45">
        <f>IF(CO56=1,0,VLOOKUP(AN56,リスト!$B$3:$C$5,2,0))</f>
        <v>0</v>
      </c>
      <c r="CO56" s="46">
        <f t="shared" si="40"/>
        <v>1</v>
      </c>
      <c r="CP56" s="46">
        <f t="shared" si="41"/>
        <v>0</v>
      </c>
      <c r="CQ56" s="46" t="e">
        <f t="shared" si="42"/>
        <v>#DIV/0!</v>
      </c>
      <c r="CR56" s="45">
        <f t="shared" si="43"/>
        <v>16</v>
      </c>
      <c r="CS56" s="44">
        <f t="shared" si="44"/>
        <v>0</v>
      </c>
      <c r="CT56" s="47" t="e">
        <f>VLOOKUP(BD56,リスト!$B$12:$C$13,2,0)</f>
        <v>#N/A</v>
      </c>
      <c r="CU56" s="48">
        <f t="shared" si="45"/>
        <v>16</v>
      </c>
      <c r="CV56" s="48" t="e">
        <f>VLOOKUP(AS56,リスト!$B$8:$C$9,2,0)</f>
        <v>#N/A</v>
      </c>
      <c r="CW56" s="48">
        <f t="shared" si="46"/>
        <v>16</v>
      </c>
      <c r="CX56" s="47">
        <f t="shared" si="47"/>
        <v>0</v>
      </c>
      <c r="CY56" s="48">
        <f>IF(CZ56=1,0,VLOOKUP(BA56,リスト!$B$3:$C$5,2,0))</f>
        <v>0</v>
      </c>
      <c r="CZ56" s="47">
        <f t="shared" si="48"/>
        <v>1</v>
      </c>
      <c r="DA56" s="47">
        <f t="shared" si="49"/>
        <v>0</v>
      </c>
      <c r="DB56" s="47" t="e">
        <f t="shared" si="50"/>
        <v>#DIV/0!</v>
      </c>
      <c r="DC56" s="48">
        <f t="shared" si="51"/>
        <v>16</v>
      </c>
      <c r="DD56" s="44">
        <f t="shared" si="52"/>
        <v>0</v>
      </c>
      <c r="DE56" s="49">
        <f t="shared" si="53"/>
        <v>0</v>
      </c>
      <c r="DF56" s="32" t="e">
        <f>VLOOKUP(AI56,リスト!$B$12:$C$13,2,0)</f>
        <v>#N/A</v>
      </c>
      <c r="DG56" s="16">
        <f t="shared" si="54"/>
        <v>16</v>
      </c>
      <c r="DH56" s="16">
        <f t="shared" si="55"/>
        <v>0</v>
      </c>
      <c r="DI56" s="32" t="e">
        <f>VLOOKUP(BD56,リスト!$B$12:$C$13,2,0)</f>
        <v>#N/A</v>
      </c>
      <c r="DJ56" s="16">
        <f t="shared" si="56"/>
        <v>16</v>
      </c>
      <c r="DK56" s="16">
        <f t="shared" si="57"/>
        <v>0</v>
      </c>
    </row>
    <row r="57" spans="2:115" ht="21" customHeight="1" x14ac:dyDescent="0.15">
      <c r="B57" s="58" t="s">
        <v>99</v>
      </c>
      <c r="C57" s="58"/>
      <c r="D57" s="55"/>
      <c r="E57" s="67"/>
      <c r="F57" s="68"/>
      <c r="G57" s="58"/>
      <c r="H57" s="58"/>
      <c r="I57" s="58"/>
      <c r="J57" s="58"/>
      <c r="K57" s="58"/>
      <c r="L57" s="58"/>
      <c r="M57" s="58"/>
      <c r="N57" s="58"/>
      <c r="O57" s="58"/>
      <c r="P57" s="58"/>
      <c r="Q57" s="58"/>
      <c r="R57" s="58"/>
      <c r="S57" s="58"/>
      <c r="T57" s="58"/>
      <c r="U57" s="58"/>
      <c r="V57" s="65">
        <f t="shared" si="0"/>
        <v>0</v>
      </c>
      <c r="W57" s="66"/>
      <c r="X57" s="58"/>
      <c r="Y57" s="58"/>
      <c r="Z57" s="58"/>
      <c r="AA57" s="58"/>
      <c r="AB57" s="58"/>
      <c r="AC57" s="58"/>
      <c r="AD57" s="58"/>
      <c r="AE57" s="58"/>
      <c r="AF57" s="67"/>
      <c r="AG57" s="69"/>
      <c r="AH57" s="69"/>
      <c r="AI57" s="58"/>
      <c r="AJ57" s="58"/>
      <c r="AK57" s="58"/>
      <c r="AL57" s="67"/>
      <c r="AM57" s="68"/>
      <c r="AN57" s="58"/>
      <c r="AO57" s="58"/>
      <c r="AP57" s="58"/>
      <c r="AQ57" s="58"/>
      <c r="AR57" s="58"/>
      <c r="AS57" s="58"/>
      <c r="AT57" s="58"/>
      <c r="AU57" s="58"/>
      <c r="AV57" s="58"/>
      <c r="AW57" s="58"/>
      <c r="AX57" s="58"/>
      <c r="AY57" s="58"/>
      <c r="AZ57" s="58"/>
      <c r="BA57" s="67"/>
      <c r="BB57" s="69"/>
      <c r="BC57" s="69"/>
      <c r="BD57" s="70"/>
      <c r="BE57" s="70"/>
      <c r="BF57" s="70"/>
      <c r="BG57" s="67"/>
      <c r="BH57" s="68"/>
      <c r="BI57" s="63">
        <f t="shared" si="25"/>
        <v>0</v>
      </c>
      <c r="BJ57" s="64"/>
      <c r="BK57" s="19"/>
      <c r="BM57" s="8">
        <f>IF(BN57=1,0,VLOOKUP(G57,リスト!$B$3:$C$5,2,0)*2)</f>
        <v>0</v>
      </c>
      <c r="BN57" s="9">
        <f t="shared" si="1"/>
        <v>1</v>
      </c>
      <c r="BO57" s="8" t="e">
        <f t="shared" si="2"/>
        <v>#DIV/0!</v>
      </c>
      <c r="BP57" s="8">
        <f t="shared" si="88"/>
        <v>16</v>
      </c>
      <c r="BQ57" s="10">
        <f t="shared" si="89"/>
        <v>0</v>
      </c>
      <c r="BR57" s="11">
        <f>IF(BS57=1,0,VLOOKUP(L57,リスト!$B$3:$C$5,2,0)*2)</f>
        <v>0</v>
      </c>
      <c r="BS57" s="12">
        <f t="shared" si="5"/>
        <v>1</v>
      </c>
      <c r="BT57" s="11" t="e">
        <f t="shared" si="6"/>
        <v>#DIV/0!</v>
      </c>
      <c r="BU57" s="11">
        <f t="shared" si="90"/>
        <v>16</v>
      </c>
      <c r="BV57" s="13">
        <f t="shared" si="91"/>
        <v>0</v>
      </c>
      <c r="BW57" s="14">
        <f>IF(BX57=1,0,VLOOKUP(Q57,リスト!$B$3:$C$5,2,0)*2)</f>
        <v>0</v>
      </c>
      <c r="BX57" s="7">
        <f t="shared" si="9"/>
        <v>1</v>
      </c>
      <c r="BY57" s="14" t="e">
        <f t="shared" si="10"/>
        <v>#DIV/0!</v>
      </c>
      <c r="BZ57" s="14">
        <f t="shared" si="92"/>
        <v>16</v>
      </c>
      <c r="CA57" s="15">
        <f t="shared" si="93"/>
        <v>0</v>
      </c>
      <c r="CB57" s="40">
        <f t="shared" si="13"/>
        <v>0</v>
      </c>
      <c r="CC57" s="41" t="e">
        <f>VLOOKUP(AI57,リスト!$B$12:$C$13,2,0)</f>
        <v>#N/A</v>
      </c>
      <c r="CD57" s="42">
        <f t="shared" si="32"/>
        <v>16</v>
      </c>
      <c r="CE57" s="42" t="e">
        <f>VLOOKUP(X57,リスト!$B$8:$C$9,2,0)</f>
        <v>#N/A</v>
      </c>
      <c r="CF57" s="42">
        <f t="shared" si="33"/>
        <v>16</v>
      </c>
      <c r="CG57" s="43">
        <f t="shared" si="34"/>
        <v>0</v>
      </c>
      <c r="CH57" s="42">
        <f>IF(CI57=1,0,VLOOKUP(AF57,リスト!$B$3:$C$5,2,0))</f>
        <v>0</v>
      </c>
      <c r="CI57" s="43">
        <f t="shared" si="35"/>
        <v>1</v>
      </c>
      <c r="CJ57" s="43">
        <f t="shared" si="36"/>
        <v>0</v>
      </c>
      <c r="CK57" s="43" t="e">
        <f t="shared" si="37"/>
        <v>#DIV/0!</v>
      </c>
      <c r="CL57" s="42">
        <f t="shared" si="38"/>
        <v>16</v>
      </c>
      <c r="CM57" s="44">
        <f t="shared" si="39"/>
        <v>0</v>
      </c>
      <c r="CN57" s="45">
        <f>IF(CO57=1,0,VLOOKUP(AN57,リスト!$B$3:$C$5,2,0))</f>
        <v>0</v>
      </c>
      <c r="CO57" s="46">
        <f t="shared" si="40"/>
        <v>1</v>
      </c>
      <c r="CP57" s="46">
        <f t="shared" si="41"/>
        <v>0</v>
      </c>
      <c r="CQ57" s="46" t="e">
        <f t="shared" si="42"/>
        <v>#DIV/0!</v>
      </c>
      <c r="CR57" s="45">
        <f t="shared" si="43"/>
        <v>16</v>
      </c>
      <c r="CS57" s="44">
        <f t="shared" si="44"/>
        <v>0</v>
      </c>
      <c r="CT57" s="47" t="e">
        <f>VLOOKUP(BD57,リスト!$B$12:$C$13,2,0)</f>
        <v>#N/A</v>
      </c>
      <c r="CU57" s="48">
        <f t="shared" si="45"/>
        <v>16</v>
      </c>
      <c r="CV57" s="48" t="e">
        <f>VLOOKUP(AS57,リスト!$B$8:$C$9,2,0)</f>
        <v>#N/A</v>
      </c>
      <c r="CW57" s="48">
        <f t="shared" si="46"/>
        <v>16</v>
      </c>
      <c r="CX57" s="47">
        <f t="shared" si="47"/>
        <v>0</v>
      </c>
      <c r="CY57" s="48">
        <f>IF(CZ57=1,0,VLOOKUP(BA57,リスト!$B$3:$C$5,2,0))</f>
        <v>0</v>
      </c>
      <c r="CZ57" s="47">
        <f t="shared" si="48"/>
        <v>1</v>
      </c>
      <c r="DA57" s="47">
        <f t="shared" si="49"/>
        <v>0</v>
      </c>
      <c r="DB57" s="47" t="e">
        <f t="shared" si="50"/>
        <v>#DIV/0!</v>
      </c>
      <c r="DC57" s="48">
        <f t="shared" si="51"/>
        <v>16</v>
      </c>
      <c r="DD57" s="44">
        <f t="shared" si="52"/>
        <v>0</v>
      </c>
      <c r="DE57" s="49">
        <f t="shared" si="53"/>
        <v>0</v>
      </c>
      <c r="DF57" s="32" t="e">
        <f>VLOOKUP(AI57,リスト!$B$12:$C$13,2,0)</f>
        <v>#N/A</v>
      </c>
      <c r="DG57" s="16">
        <f t="shared" si="54"/>
        <v>16</v>
      </c>
      <c r="DH57" s="16">
        <f t="shared" si="55"/>
        <v>0</v>
      </c>
      <c r="DI57" s="32" t="e">
        <f>VLOOKUP(BD57,リスト!$B$12:$C$13,2,0)</f>
        <v>#N/A</v>
      </c>
      <c r="DJ57" s="16">
        <f t="shared" si="56"/>
        <v>16</v>
      </c>
      <c r="DK57" s="16">
        <f t="shared" si="57"/>
        <v>0</v>
      </c>
    </row>
    <row r="58" spans="2:115" ht="21" customHeight="1" x14ac:dyDescent="0.15">
      <c r="B58" s="17"/>
      <c r="C58" s="17"/>
      <c r="D58" s="17"/>
      <c r="E58" s="17"/>
      <c r="F58" s="17"/>
      <c r="G58" s="18"/>
      <c r="H58" s="18"/>
      <c r="I58" s="18"/>
      <c r="J58" s="17"/>
      <c r="K58" s="17"/>
      <c r="L58" s="17"/>
      <c r="M58" s="17"/>
      <c r="N58" s="17"/>
      <c r="O58" s="17"/>
      <c r="P58" s="17"/>
      <c r="Q58" s="17"/>
      <c r="R58" s="17"/>
      <c r="S58" s="17"/>
      <c r="T58" s="22"/>
      <c r="U58" s="23"/>
      <c r="V58" s="63">
        <f>SUM(V22:W57)</f>
        <v>2.6500000000000004</v>
      </c>
      <c r="W58" s="64"/>
      <c r="X58" s="57"/>
      <c r="Y58" s="17"/>
      <c r="Z58" s="18"/>
      <c r="AA58" s="17"/>
      <c r="AB58" s="17"/>
      <c r="AC58" s="17"/>
      <c r="AD58" s="17"/>
      <c r="AE58" s="17"/>
      <c r="AF58" s="17"/>
      <c r="AG58" s="17"/>
      <c r="AH58" s="17"/>
      <c r="AI58" s="138">
        <f>DH58</f>
        <v>1.5</v>
      </c>
      <c r="AJ58" s="139"/>
      <c r="AK58" s="140"/>
      <c r="AL58" s="17"/>
      <c r="AM58" s="17"/>
      <c r="AN58" s="17"/>
      <c r="AO58" s="17"/>
      <c r="AP58" s="17"/>
      <c r="AQ58" s="24"/>
      <c r="AR58" s="23"/>
      <c r="AS58" s="17"/>
      <c r="AT58" s="17"/>
      <c r="AU58" s="18"/>
      <c r="AV58" s="17"/>
      <c r="AW58" s="17"/>
      <c r="AX58" s="17"/>
      <c r="AY58" s="17"/>
      <c r="AZ58" s="17"/>
      <c r="BA58" s="17"/>
      <c r="BB58" s="17"/>
      <c r="BC58" s="17"/>
      <c r="BD58" s="138">
        <f>DK58</f>
        <v>0</v>
      </c>
      <c r="BE58" s="139"/>
      <c r="BF58" s="140"/>
      <c r="BG58" s="17"/>
      <c r="BH58" s="17"/>
      <c r="BI58" s="63">
        <f t="shared" si="25"/>
        <v>9.52</v>
      </c>
      <c r="BJ58" s="64"/>
      <c r="BK58" s="19"/>
      <c r="BM58" s="19"/>
      <c r="BN58" s="19"/>
      <c r="BO58" s="19"/>
      <c r="BP58" s="19"/>
      <c r="BQ58" s="50"/>
      <c r="BR58" s="19"/>
      <c r="BS58" s="19"/>
      <c r="BT58" s="19"/>
      <c r="BU58" s="19"/>
      <c r="BV58" s="50"/>
      <c r="BW58" s="19"/>
      <c r="BX58" s="19"/>
      <c r="BY58" s="19"/>
      <c r="BZ58" s="19"/>
      <c r="CA58" s="51" t="s">
        <v>125</v>
      </c>
      <c r="CB58" s="52">
        <f>SUM(CB22:CB57)</f>
        <v>2.6500000000000004</v>
      </c>
      <c r="CC58" s="19"/>
      <c r="CD58" s="19"/>
      <c r="CG58" s="21"/>
      <c r="CS58" s="20"/>
      <c r="CT58" s="19"/>
      <c r="CU58" s="19"/>
      <c r="CX58" s="21"/>
      <c r="DD58" s="34" t="s">
        <v>124</v>
      </c>
      <c r="DE58" s="49">
        <f>SUM(DE22:DE57)</f>
        <v>9.52</v>
      </c>
      <c r="DF58" s="19"/>
      <c r="DH58" s="19">
        <f>SUM(DH22:DH57)</f>
        <v>1.5</v>
      </c>
      <c r="DI58" s="19"/>
      <c r="DK58" s="19">
        <f>SUM(DK22:DK57)</f>
        <v>0</v>
      </c>
    </row>
    <row r="59" spans="2:115" ht="21" customHeight="1" x14ac:dyDescent="0.15">
      <c r="B59" s="17"/>
      <c r="C59" s="17"/>
      <c r="D59" s="17"/>
      <c r="E59" s="17"/>
      <c r="F59" s="17"/>
      <c r="G59" s="18"/>
      <c r="H59" s="18"/>
      <c r="I59" s="18"/>
      <c r="J59" s="17"/>
      <c r="K59" s="17"/>
      <c r="L59" s="17"/>
      <c r="M59" s="17"/>
      <c r="N59" s="17"/>
      <c r="O59" s="17"/>
      <c r="P59" s="17"/>
      <c r="Q59" s="17"/>
      <c r="R59" s="17"/>
      <c r="S59" s="17"/>
      <c r="T59" s="22"/>
      <c r="U59" s="23"/>
      <c r="V59" s="23"/>
      <c r="W59" s="23"/>
      <c r="X59" s="17"/>
      <c r="Y59" s="17"/>
      <c r="Z59" s="18"/>
      <c r="AA59" s="17"/>
      <c r="AB59" s="17"/>
      <c r="AC59" s="17"/>
      <c r="AD59" s="17"/>
      <c r="AE59" s="17"/>
      <c r="AF59" s="17"/>
      <c r="AG59" s="17"/>
      <c r="AH59" s="17"/>
      <c r="AI59" s="23"/>
      <c r="AJ59" s="23"/>
      <c r="AK59" s="23"/>
      <c r="AL59" s="17"/>
      <c r="AM59" s="17"/>
      <c r="AN59" s="17"/>
      <c r="AO59" s="17"/>
      <c r="AP59" s="17"/>
      <c r="AQ59" s="24"/>
      <c r="AR59" s="23"/>
      <c r="AS59" s="17"/>
      <c r="AT59" s="17"/>
      <c r="AU59" s="18"/>
      <c r="AV59" s="17"/>
      <c r="AW59" s="17"/>
      <c r="AX59" s="17"/>
      <c r="AY59" s="17"/>
      <c r="AZ59" s="17"/>
      <c r="BA59" s="17"/>
      <c r="BB59" s="17"/>
      <c r="BC59" s="17"/>
      <c r="BD59" s="23"/>
      <c r="BE59" s="23"/>
      <c r="BF59" s="23"/>
      <c r="BG59" s="17"/>
      <c r="BH59" s="17"/>
      <c r="BI59" s="23"/>
      <c r="BJ59" s="23"/>
      <c r="BK59" s="19"/>
      <c r="BQ59" s="20"/>
      <c r="BV59" s="20"/>
      <c r="CA59" s="20"/>
      <c r="CC59" s="21"/>
      <c r="CD59" s="21"/>
      <c r="CG59" s="25"/>
      <c r="CT59" s="21"/>
      <c r="CU59" s="21"/>
      <c r="CX59" s="25"/>
      <c r="DF59" s="21"/>
      <c r="DG59" s="3" t="s">
        <v>102</v>
      </c>
      <c r="DH59" s="3">
        <f>COUNTIF(DH22:DH57,0.5)</f>
        <v>1</v>
      </c>
      <c r="DI59" s="21"/>
    </row>
    <row r="60" spans="2:115" ht="21" customHeight="1" x14ac:dyDescent="0.15">
      <c r="B60" s="72" t="s">
        <v>27</v>
      </c>
      <c r="C60" s="72"/>
      <c r="D60" s="72"/>
      <c r="E60" s="72"/>
      <c r="F60" s="72"/>
      <c r="G60" s="72"/>
      <c r="H60" s="72"/>
      <c r="I60" s="72"/>
      <c r="J60" s="72"/>
      <c r="K60" s="72"/>
      <c r="L60" s="91">
        <f>AE2+V60+AI60+BI60+BD60</f>
        <v>5.8</v>
      </c>
      <c r="M60" s="91"/>
      <c r="N60" s="91"/>
      <c r="O60" s="91"/>
      <c r="P60" s="91"/>
      <c r="Q60" s="17"/>
      <c r="R60" s="17"/>
      <c r="T60" s="72" t="s">
        <v>130</v>
      </c>
      <c r="U60" s="72"/>
      <c r="V60" s="172">
        <f>ROUND(V58/U11,2)</f>
        <v>0.95</v>
      </c>
      <c r="W60" s="172"/>
      <c r="AG60" s="72" t="s">
        <v>129</v>
      </c>
      <c r="AH60" s="72"/>
      <c r="AI60" s="90">
        <f>ROUND(DH58/U11,2)</f>
        <v>0.54</v>
      </c>
      <c r="AJ60" s="90"/>
      <c r="AK60" s="90"/>
      <c r="AQ60" s="33"/>
      <c r="BB60" s="72" t="s">
        <v>133</v>
      </c>
      <c r="BC60" s="72"/>
      <c r="BD60" s="90">
        <f>ROUND(DK58/U11,2)</f>
        <v>0</v>
      </c>
      <c r="BE60" s="90"/>
      <c r="BF60" s="90"/>
      <c r="BG60" s="72" t="s">
        <v>128</v>
      </c>
      <c r="BH60" s="72"/>
      <c r="BI60" s="138">
        <f>ROUND(BI58/U11,2)</f>
        <v>3.4</v>
      </c>
      <c r="BJ60" s="140"/>
      <c r="BK60" s="19"/>
      <c r="BQ60" s="20"/>
      <c r="BV60" s="20"/>
      <c r="CA60" s="20"/>
      <c r="CB60" s="20"/>
      <c r="CC60" s="21"/>
      <c r="CD60" s="21"/>
      <c r="CG60" s="25"/>
      <c r="CT60" s="21"/>
      <c r="CU60" s="21"/>
      <c r="CX60" s="25"/>
      <c r="DF60" s="21"/>
      <c r="DG60" s="3" t="s">
        <v>103</v>
      </c>
      <c r="DH60" s="3">
        <f>COUNTIF(DH22:DH57,1)</f>
        <v>1</v>
      </c>
      <c r="DI60" s="21"/>
    </row>
    <row r="61" spans="2:115" ht="21" customHeight="1" x14ac:dyDescent="0.15">
      <c r="BK61" s="19"/>
      <c r="CL61" s="3" t="s">
        <v>110</v>
      </c>
      <c r="CM61" s="3">
        <f>AE2</f>
        <v>0.91</v>
      </c>
    </row>
    <row r="62" spans="2:115" ht="21" customHeight="1" x14ac:dyDescent="0.15">
      <c r="B62" s="2" t="s">
        <v>51</v>
      </c>
      <c r="BK62" s="19"/>
      <c r="CL62" s="4" t="s">
        <v>59</v>
      </c>
      <c r="CM62" s="28">
        <f>CB58</f>
        <v>2.6500000000000004</v>
      </c>
      <c r="DC62" s="4"/>
      <c r="DD62" s="28"/>
    </row>
    <row r="63" spans="2:115" ht="21" customHeight="1" x14ac:dyDescent="0.15">
      <c r="B63" s="115" t="s">
        <v>30</v>
      </c>
      <c r="C63" s="116"/>
      <c r="D63" s="116"/>
      <c r="E63" s="116"/>
      <c r="F63" s="116"/>
      <c r="G63" s="116"/>
      <c r="H63" s="116"/>
      <c r="I63" s="116"/>
      <c r="J63" s="116"/>
      <c r="K63" s="116"/>
      <c r="L63" s="117"/>
      <c r="M63" s="91">
        <v>2</v>
      </c>
      <c r="N63" s="91"/>
      <c r="O63" s="91"/>
      <c r="BK63" s="19"/>
      <c r="CL63" s="4" t="s">
        <v>60</v>
      </c>
      <c r="CM63" s="29">
        <f>ROUND(DH58/U6,2)</f>
        <v>0.75</v>
      </c>
      <c r="DC63" s="4"/>
      <c r="DD63" s="29"/>
    </row>
    <row r="64" spans="2:115" ht="21" customHeight="1" x14ac:dyDescent="0.15">
      <c r="C64" s="33"/>
      <c r="D64" s="33"/>
      <c r="E64" s="33"/>
      <c r="F64" s="33"/>
      <c r="G64" s="33"/>
      <c r="H64" s="33"/>
      <c r="I64" s="33"/>
      <c r="J64" s="33"/>
      <c r="K64" s="33"/>
      <c r="L64" s="33"/>
      <c r="M64" s="33"/>
      <c r="N64" s="33"/>
      <c r="O64" s="33"/>
      <c r="P64" s="33"/>
      <c r="Q64" s="21"/>
      <c r="R64" s="21"/>
      <c r="S64" s="21"/>
      <c r="T64" s="21"/>
      <c r="U64" s="6"/>
      <c r="BK64" s="19"/>
      <c r="CL64" s="4" t="s">
        <v>108</v>
      </c>
      <c r="CM64" s="29">
        <f>DE58</f>
        <v>9.52</v>
      </c>
      <c r="DC64" s="4"/>
      <c r="DD64" s="29"/>
    </row>
    <row r="65" spans="2:108" ht="21" customHeight="1" x14ac:dyDescent="0.15">
      <c r="B65" s="71" t="s">
        <v>52</v>
      </c>
      <c r="C65" s="71"/>
      <c r="D65" s="111" t="s">
        <v>44</v>
      </c>
      <c r="E65" s="111"/>
      <c r="F65" s="111"/>
      <c r="G65" s="111"/>
      <c r="H65" s="111"/>
      <c r="I65" s="111"/>
      <c r="J65" s="111"/>
      <c r="K65" s="111"/>
      <c r="L65" s="111"/>
      <c r="M65" s="92" t="s">
        <v>36</v>
      </c>
      <c r="N65" s="92"/>
      <c r="O65" s="92"/>
      <c r="P65" s="91">
        <f>IF(BN65=1,0,BM65)</f>
        <v>2</v>
      </c>
      <c r="Q65" s="91"/>
      <c r="R65" s="91"/>
      <c r="BK65" s="19"/>
      <c r="BM65" s="3">
        <f>VLOOKUP(M65,リスト!B16:C18,2,0)</f>
        <v>2</v>
      </c>
      <c r="BN65" s="32">
        <f>TYPE(M65)</f>
        <v>2</v>
      </c>
      <c r="CL65" s="3" t="s">
        <v>109</v>
      </c>
      <c r="CM65" s="29">
        <f>SUM(CM61:CM64)</f>
        <v>13.83</v>
      </c>
      <c r="DD65" s="29"/>
    </row>
    <row r="66" spans="2:108" ht="21" customHeight="1" x14ac:dyDescent="0.15">
      <c r="B66" s="71"/>
      <c r="C66" s="71"/>
      <c r="D66" s="111" t="s">
        <v>28</v>
      </c>
      <c r="E66" s="111"/>
      <c r="F66" s="111"/>
      <c r="G66" s="111"/>
      <c r="H66" s="111"/>
      <c r="I66" s="111"/>
      <c r="J66" s="111"/>
      <c r="K66" s="111"/>
      <c r="L66" s="111"/>
      <c r="M66" s="92" t="s">
        <v>39</v>
      </c>
      <c r="N66" s="92"/>
      <c r="O66" s="92"/>
      <c r="P66" s="91">
        <f>IF(BN66=1,0,BM66)</f>
        <v>0</v>
      </c>
      <c r="Q66" s="91"/>
      <c r="R66" s="91"/>
      <c r="BK66" s="19"/>
      <c r="BM66" s="3">
        <f>VLOOKUP(M66,リスト!B20:C21,2,0)</f>
        <v>0</v>
      </c>
      <c r="BN66" s="32">
        <f>TYPE(M66)</f>
        <v>2</v>
      </c>
    </row>
    <row r="67" spans="2:108" ht="21" customHeight="1" x14ac:dyDescent="0.15">
      <c r="B67" s="71"/>
      <c r="C67" s="71"/>
      <c r="D67" s="93" t="s">
        <v>142</v>
      </c>
      <c r="E67" s="94"/>
      <c r="F67" s="94"/>
      <c r="G67" s="94"/>
      <c r="H67" s="94"/>
      <c r="I67" s="94"/>
      <c r="J67" s="94"/>
      <c r="K67" s="94"/>
      <c r="L67" s="95"/>
      <c r="M67" s="99" t="s">
        <v>38</v>
      </c>
      <c r="N67" s="100"/>
      <c r="O67" s="101"/>
      <c r="P67" s="105">
        <f>IF(BN67=1,0,BM67)</f>
        <v>1</v>
      </c>
      <c r="Q67" s="106"/>
      <c r="R67" s="107"/>
      <c r="BK67" s="19"/>
      <c r="BM67" s="3">
        <f>VLOOKUP(M67,リスト!B20:C21,2,0)</f>
        <v>1</v>
      </c>
      <c r="BN67" s="32">
        <f>TYPE(M67)</f>
        <v>2</v>
      </c>
    </row>
    <row r="68" spans="2:108" ht="21" customHeight="1" x14ac:dyDescent="0.15">
      <c r="B68" s="71"/>
      <c r="C68" s="71"/>
      <c r="D68" s="96"/>
      <c r="E68" s="97"/>
      <c r="F68" s="97"/>
      <c r="G68" s="97"/>
      <c r="H68" s="97"/>
      <c r="I68" s="97"/>
      <c r="J68" s="97"/>
      <c r="K68" s="97"/>
      <c r="L68" s="98"/>
      <c r="M68" s="102"/>
      <c r="N68" s="103"/>
      <c r="O68" s="104"/>
      <c r="P68" s="108"/>
      <c r="Q68" s="109"/>
      <c r="R68" s="110"/>
      <c r="BK68" s="19"/>
      <c r="BN68" s="21"/>
    </row>
    <row r="69" spans="2:108" ht="21" customHeight="1" x14ac:dyDescent="0.15">
      <c r="R69" s="17"/>
      <c r="S69" s="17"/>
      <c r="T69" s="36"/>
      <c r="U69" s="17"/>
      <c r="V69" s="17"/>
      <c r="W69" s="17"/>
      <c r="X69" s="17"/>
      <c r="Y69" s="17"/>
      <c r="AS69" s="17"/>
      <c r="AT69" s="17"/>
      <c r="BK69" s="19"/>
    </row>
    <row r="70" spans="2:108" ht="21" customHeight="1" x14ac:dyDescent="0.15">
      <c r="B70" s="71" t="s">
        <v>53</v>
      </c>
      <c r="C70" s="71"/>
      <c r="D70" s="112" t="s">
        <v>31</v>
      </c>
      <c r="E70" s="113"/>
      <c r="F70" s="113"/>
      <c r="G70" s="113"/>
      <c r="H70" s="113"/>
      <c r="I70" s="113"/>
      <c r="J70" s="113"/>
      <c r="K70" s="113"/>
      <c r="L70" s="114"/>
      <c r="M70" s="130" t="s">
        <v>42</v>
      </c>
      <c r="N70" s="131"/>
      <c r="O70" s="131"/>
      <c r="P70" s="131"/>
      <c r="Q70" s="131"/>
      <c r="R70" s="131"/>
      <c r="S70" s="131"/>
      <c r="T70" s="131"/>
      <c r="U70" s="131"/>
      <c r="V70" s="132"/>
      <c r="W70" s="91">
        <f>IF(BN70=1,BM70,0)</f>
        <v>1</v>
      </c>
      <c r="X70" s="91"/>
      <c r="Y70" s="91"/>
      <c r="BK70" s="19"/>
      <c r="BM70" s="3">
        <f>VLOOKUP(M70,リスト!B24:C26,2,0)</f>
        <v>1</v>
      </c>
      <c r="BN70" s="32">
        <f>TYPE(BM70)</f>
        <v>1</v>
      </c>
    </row>
    <row r="71" spans="2:108" ht="21" customHeight="1" x14ac:dyDescent="0.15">
      <c r="B71" s="71"/>
      <c r="C71" s="71"/>
      <c r="D71" s="112" t="s">
        <v>32</v>
      </c>
      <c r="E71" s="113"/>
      <c r="F71" s="113"/>
      <c r="G71" s="113"/>
      <c r="H71" s="113"/>
      <c r="I71" s="113"/>
      <c r="J71" s="113"/>
      <c r="K71" s="113"/>
      <c r="L71" s="114"/>
      <c r="M71" s="173">
        <v>25</v>
      </c>
      <c r="N71" s="174"/>
      <c r="O71" s="174"/>
      <c r="P71" s="133" t="s">
        <v>104</v>
      </c>
      <c r="Q71" s="62"/>
      <c r="R71" s="53"/>
      <c r="W71" s="91">
        <f>IF(M71*(M72-1.8)&gt;=200,1,0)</f>
        <v>0</v>
      </c>
      <c r="X71" s="91"/>
      <c r="Y71" s="91"/>
      <c r="BK71" s="19"/>
    </row>
    <row r="72" spans="2:108" ht="21" customHeight="1" x14ac:dyDescent="0.15">
      <c r="B72" s="71"/>
      <c r="C72" s="71"/>
      <c r="D72" s="112" t="s">
        <v>33</v>
      </c>
      <c r="E72" s="113"/>
      <c r="F72" s="113"/>
      <c r="G72" s="113"/>
      <c r="H72" s="113"/>
      <c r="I72" s="113"/>
      <c r="J72" s="113"/>
      <c r="K72" s="113"/>
      <c r="L72" s="114"/>
      <c r="M72" s="175">
        <v>2.4</v>
      </c>
      <c r="N72" s="176"/>
      <c r="O72" s="176"/>
      <c r="P72" s="133" t="s">
        <v>105</v>
      </c>
      <c r="Q72" s="62"/>
      <c r="R72" s="54"/>
      <c r="W72" s="91"/>
      <c r="X72" s="91"/>
      <c r="Y72" s="91"/>
      <c r="BK72" s="19"/>
    </row>
    <row r="73" spans="2:108" ht="21" customHeight="1" x14ac:dyDescent="0.15">
      <c r="T73" s="17"/>
      <c r="U73" s="17"/>
      <c r="V73" s="17"/>
      <c r="W73" s="17"/>
      <c r="X73" s="17"/>
      <c r="Y73" s="17"/>
      <c r="AS73" s="17"/>
      <c r="AT73" s="17"/>
      <c r="BK73" s="19"/>
    </row>
    <row r="74" spans="2:108" ht="21" customHeight="1" x14ac:dyDescent="0.15">
      <c r="B74" s="115" t="s">
        <v>54</v>
      </c>
      <c r="C74" s="116"/>
      <c r="D74" s="116"/>
      <c r="E74" s="116"/>
      <c r="F74" s="116"/>
      <c r="G74" s="116"/>
      <c r="H74" s="116"/>
      <c r="I74" s="116"/>
      <c r="J74" s="116"/>
      <c r="K74" s="116"/>
      <c r="L74" s="117"/>
      <c r="M74" s="91">
        <f>M63+P65+P66+P67+W70+W71</f>
        <v>6</v>
      </c>
      <c r="N74" s="91"/>
      <c r="O74" s="91"/>
      <c r="P74" s="91"/>
      <c r="Q74" s="91"/>
      <c r="R74" s="91"/>
      <c r="BK74" s="19"/>
    </row>
    <row r="75" spans="2:108" ht="21" customHeight="1" x14ac:dyDescent="0.15">
      <c r="R75" s="17"/>
      <c r="S75" s="17"/>
      <c r="T75" s="17"/>
      <c r="U75" s="17"/>
      <c r="V75" s="17"/>
      <c r="W75" s="17"/>
      <c r="X75" s="17"/>
      <c r="Y75" s="17"/>
      <c r="AS75" s="17"/>
      <c r="AT75" s="17"/>
      <c r="BK75" s="19"/>
    </row>
    <row r="76" spans="2:108" ht="21" customHeight="1" x14ac:dyDescent="0.15">
      <c r="B76" s="2" t="s">
        <v>55</v>
      </c>
      <c r="E76" s="118" t="str">
        <f>IF(M74&gt;=L60,"ＯＫ","ＮＧ")</f>
        <v>ＯＫ</v>
      </c>
      <c r="F76" s="119"/>
      <c r="G76" s="119"/>
      <c r="H76" s="119"/>
      <c r="I76" s="120"/>
      <c r="J76" s="24"/>
      <c r="K76" s="24"/>
      <c r="L76" s="24"/>
      <c r="M76" s="24"/>
      <c r="N76" s="24"/>
      <c r="O76" s="24"/>
      <c r="P76" s="24"/>
      <c r="Q76" s="24"/>
      <c r="R76" s="24"/>
      <c r="S76" s="24"/>
      <c r="T76" s="24"/>
      <c r="U76" s="24"/>
      <c r="V76" s="24"/>
      <c r="W76" s="24"/>
      <c r="X76" s="24"/>
      <c r="Y76" s="24"/>
      <c r="Z76" s="17"/>
      <c r="AA76" s="17"/>
      <c r="AS76" s="24"/>
      <c r="AT76" s="24"/>
      <c r="AU76" s="17"/>
      <c r="AV76" s="17"/>
      <c r="BK76" s="19"/>
    </row>
    <row r="77" spans="2:108" ht="21" customHeight="1" x14ac:dyDescent="0.15">
      <c r="B77" s="2"/>
      <c r="G77" s="6"/>
      <c r="H77" s="6"/>
      <c r="I77" s="6"/>
      <c r="J77" s="25"/>
      <c r="K77" s="25"/>
      <c r="L77" s="25"/>
      <c r="M77" s="25"/>
      <c r="N77" s="25"/>
      <c r="O77" s="25"/>
      <c r="P77" s="25"/>
      <c r="Q77" s="25"/>
      <c r="R77" s="25"/>
      <c r="S77" s="25"/>
      <c r="T77" s="25"/>
      <c r="U77" s="25"/>
      <c r="V77" s="25"/>
      <c r="W77" s="25"/>
      <c r="X77" s="25"/>
      <c r="Y77" s="25"/>
      <c r="Z77" s="6"/>
      <c r="AS77" s="25"/>
      <c r="AT77" s="25"/>
      <c r="AU77" s="6"/>
    </row>
  </sheetData>
  <sheetProtection password="DE38" sheet="1" objects="1" scenarios="1"/>
  <mergeCells count="871">
    <mergeCell ref="B2:T2"/>
    <mergeCell ref="B4:T4"/>
    <mergeCell ref="C6:T6"/>
    <mergeCell ref="C7:T7"/>
    <mergeCell ref="C8:T8"/>
    <mergeCell ref="C9:T9"/>
    <mergeCell ref="C10:T10"/>
    <mergeCell ref="C11:T11"/>
    <mergeCell ref="C13:T13"/>
    <mergeCell ref="AS56:AZ56"/>
    <mergeCell ref="AS57:AZ57"/>
    <mergeCell ref="X18:BJ18"/>
    <mergeCell ref="X19:BJ19"/>
    <mergeCell ref="X20:AM20"/>
    <mergeCell ref="X21:AE21"/>
    <mergeCell ref="AS20:BH20"/>
    <mergeCell ref="AS21:AZ21"/>
    <mergeCell ref="AS46:AZ46"/>
    <mergeCell ref="AS47:AZ47"/>
    <mergeCell ref="AS48:AZ48"/>
    <mergeCell ref="AS49:AZ49"/>
    <mergeCell ref="AS50:AZ50"/>
    <mergeCell ref="AS51:AZ51"/>
    <mergeCell ref="AS52:AZ52"/>
    <mergeCell ref="AS53:AZ53"/>
    <mergeCell ref="AS54:AZ54"/>
    <mergeCell ref="BD57:BF57"/>
    <mergeCell ref="BG57:BH57"/>
    <mergeCell ref="BG54:BH54"/>
    <mergeCell ref="BA55:BC55"/>
    <mergeCell ref="BD55:BF55"/>
    <mergeCell ref="BG55:BH55"/>
    <mergeCell ref="BA56:BC56"/>
    <mergeCell ref="DF11:DH21"/>
    <mergeCell ref="V60:W60"/>
    <mergeCell ref="BG60:BH60"/>
    <mergeCell ref="BD60:BF60"/>
    <mergeCell ref="BB60:BC60"/>
    <mergeCell ref="BI60:BJ60"/>
    <mergeCell ref="DI11:DK21"/>
    <mergeCell ref="M71:O71"/>
    <mergeCell ref="M72:O72"/>
    <mergeCell ref="AS22:AZ22"/>
    <mergeCell ref="AS23:AZ23"/>
    <mergeCell ref="AS24:AZ24"/>
    <mergeCell ref="AS25:AZ25"/>
    <mergeCell ref="AS26:AZ26"/>
    <mergeCell ref="AS27:AZ27"/>
    <mergeCell ref="AS28:AZ28"/>
    <mergeCell ref="AS29:AZ29"/>
    <mergeCell ref="CT12:CT21"/>
    <mergeCell ref="BM12:BM21"/>
    <mergeCell ref="BN12:BN21"/>
    <mergeCell ref="BO12:BO21"/>
    <mergeCell ref="BP12:BP21"/>
    <mergeCell ref="BQ12:BQ21"/>
    <mergeCell ref="BR12:BR21"/>
    <mergeCell ref="BS12:BS21"/>
    <mergeCell ref="BT12:BT21"/>
    <mergeCell ref="BU12:BU21"/>
    <mergeCell ref="BZ12:BZ21"/>
    <mergeCell ref="CA12:CA21"/>
    <mergeCell ref="CB11:CB21"/>
    <mergeCell ref="CT11:DD11"/>
    <mergeCell ref="CV12:CV21"/>
    <mergeCell ref="CW12:CW21"/>
    <mergeCell ref="CX12:CX21"/>
    <mergeCell ref="CY12:CY21"/>
    <mergeCell ref="CZ12:CZ21"/>
    <mergeCell ref="DA12:DA21"/>
    <mergeCell ref="DB12:DB21"/>
    <mergeCell ref="DC12:DC21"/>
    <mergeCell ref="DD12:DD21"/>
    <mergeCell ref="CG12:CG21"/>
    <mergeCell ref="CH12:CH21"/>
    <mergeCell ref="CI12:CI21"/>
    <mergeCell ref="CJ12:CJ21"/>
    <mergeCell ref="CK12:CK21"/>
    <mergeCell ref="CL12:CL21"/>
    <mergeCell ref="CM12:CM21"/>
    <mergeCell ref="BD58:BF58"/>
    <mergeCell ref="BD21:BF21"/>
    <mergeCell ref="BG21:BH21"/>
    <mergeCell ref="G20:K21"/>
    <mergeCell ref="L20:P21"/>
    <mergeCell ref="Q20:U21"/>
    <mergeCell ref="V20:W21"/>
    <mergeCell ref="AS30:AZ30"/>
    <mergeCell ref="AS31:AZ31"/>
    <mergeCell ref="AS32:AZ32"/>
    <mergeCell ref="AS33:AZ33"/>
    <mergeCell ref="AS34:AZ34"/>
    <mergeCell ref="AS35:AZ35"/>
    <mergeCell ref="AS36:AZ36"/>
    <mergeCell ref="AS37:AZ37"/>
    <mergeCell ref="AS38:AZ38"/>
    <mergeCell ref="AS39:AZ39"/>
    <mergeCell ref="AS40:AZ40"/>
    <mergeCell ref="AS41:AZ41"/>
    <mergeCell ref="AS42:AZ42"/>
    <mergeCell ref="BD53:BF53"/>
    <mergeCell ref="BG53:BH53"/>
    <mergeCell ref="BA54:BC54"/>
    <mergeCell ref="BD54:BF54"/>
    <mergeCell ref="BG40:BH40"/>
    <mergeCell ref="BA41:BC41"/>
    <mergeCell ref="BD41:BF41"/>
    <mergeCell ref="BG41:BH41"/>
    <mergeCell ref="BA42:BC42"/>
    <mergeCell ref="BD42:BF42"/>
    <mergeCell ref="BG42:BH42"/>
    <mergeCell ref="BD56:BF56"/>
    <mergeCell ref="BG56:BH56"/>
    <mergeCell ref="BD49:BF49"/>
    <mergeCell ref="BG49:BH49"/>
    <mergeCell ref="BA50:BC50"/>
    <mergeCell ref="BD50:BF50"/>
    <mergeCell ref="BG50:BH50"/>
    <mergeCell ref="BA51:BC51"/>
    <mergeCell ref="BD51:BF51"/>
    <mergeCell ref="BG51:BH51"/>
    <mergeCell ref="BA52:BC52"/>
    <mergeCell ref="BD52:BF52"/>
    <mergeCell ref="BG52:BH52"/>
    <mergeCell ref="BG36:BH36"/>
    <mergeCell ref="BA37:BC37"/>
    <mergeCell ref="BD37:BF37"/>
    <mergeCell ref="BG37:BH37"/>
    <mergeCell ref="BA38:BC38"/>
    <mergeCell ref="BD38:BF38"/>
    <mergeCell ref="BG38:BH38"/>
    <mergeCell ref="BD39:BF39"/>
    <mergeCell ref="BG39:BH39"/>
    <mergeCell ref="BD31:BF31"/>
    <mergeCell ref="BG31:BH31"/>
    <mergeCell ref="BA32:BC32"/>
    <mergeCell ref="BD32:BF32"/>
    <mergeCell ref="BG32:BH32"/>
    <mergeCell ref="BA33:BC33"/>
    <mergeCell ref="BD33:BF33"/>
    <mergeCell ref="BG33:BH33"/>
    <mergeCell ref="BA34:BC34"/>
    <mergeCell ref="BD34:BF34"/>
    <mergeCell ref="BG34:BH34"/>
    <mergeCell ref="BD27:BF27"/>
    <mergeCell ref="BG27:BH27"/>
    <mergeCell ref="BA28:BC28"/>
    <mergeCell ref="BD28:BF28"/>
    <mergeCell ref="BG28:BH28"/>
    <mergeCell ref="BA29:BC29"/>
    <mergeCell ref="BD29:BF29"/>
    <mergeCell ref="BG29:BH29"/>
    <mergeCell ref="BA30:BC30"/>
    <mergeCell ref="BD30:BF30"/>
    <mergeCell ref="BG30:BH30"/>
    <mergeCell ref="BD23:BF23"/>
    <mergeCell ref="BG23:BH23"/>
    <mergeCell ref="BA24:BC24"/>
    <mergeCell ref="BD24:BF24"/>
    <mergeCell ref="BG24:BH24"/>
    <mergeCell ref="BA25:BC25"/>
    <mergeCell ref="BD25:BF25"/>
    <mergeCell ref="BG25:BH25"/>
    <mergeCell ref="BA26:BC26"/>
    <mergeCell ref="BD26:BF26"/>
    <mergeCell ref="BG26:BH26"/>
    <mergeCell ref="AL57:AM57"/>
    <mergeCell ref="AN20:AR20"/>
    <mergeCell ref="AQ21:AR21"/>
    <mergeCell ref="AN21:AP21"/>
    <mergeCell ref="BI20:BJ21"/>
    <mergeCell ref="BA21:BC21"/>
    <mergeCell ref="BA22:BC22"/>
    <mergeCell ref="BA23:BC23"/>
    <mergeCell ref="BA27:BC27"/>
    <mergeCell ref="BA31:BC31"/>
    <mergeCell ref="BA35:BC35"/>
    <mergeCell ref="BA39:BC39"/>
    <mergeCell ref="BA43:BC43"/>
    <mergeCell ref="BA44:BC44"/>
    <mergeCell ref="BA45:BC45"/>
    <mergeCell ref="BA49:BC49"/>
    <mergeCell ref="BA53:BC53"/>
    <mergeCell ref="BA57:BC57"/>
    <mergeCell ref="AS43:AZ43"/>
    <mergeCell ref="AS44:AZ44"/>
    <mergeCell ref="AS45:AZ45"/>
    <mergeCell ref="AL32:AM32"/>
    <mergeCell ref="AL33:AM33"/>
    <mergeCell ref="AL34:AM34"/>
    <mergeCell ref="DE11:DE21"/>
    <mergeCell ref="CN12:CN21"/>
    <mergeCell ref="CO12:CO21"/>
    <mergeCell ref="CD12:CD21"/>
    <mergeCell ref="CC12:CC21"/>
    <mergeCell ref="AF21:AH21"/>
    <mergeCell ref="AF22:AH22"/>
    <mergeCell ref="AL21:AM21"/>
    <mergeCell ref="AL22:AM22"/>
    <mergeCell ref="BD22:BF22"/>
    <mergeCell ref="BG22:BH22"/>
    <mergeCell ref="CC11:CM11"/>
    <mergeCell ref="CP12:CP21"/>
    <mergeCell ref="CQ12:CQ21"/>
    <mergeCell ref="CR12:CR21"/>
    <mergeCell ref="CS12:CS21"/>
    <mergeCell ref="CN11:CS11"/>
    <mergeCell ref="CU12:CU21"/>
    <mergeCell ref="CE12:CE21"/>
    <mergeCell ref="CF12:CF21"/>
    <mergeCell ref="BV12:BV21"/>
    <mergeCell ref="BW12:BW21"/>
    <mergeCell ref="BX12:BX21"/>
    <mergeCell ref="BY12:BY21"/>
    <mergeCell ref="BI25:BJ25"/>
    <mergeCell ref="BI26:BJ26"/>
    <mergeCell ref="BI24:BJ24"/>
    <mergeCell ref="AN24:AP24"/>
    <mergeCell ref="E38:F38"/>
    <mergeCell ref="E39:F39"/>
    <mergeCell ref="E40:F40"/>
    <mergeCell ref="E41:F41"/>
    <mergeCell ref="E42:F42"/>
    <mergeCell ref="AF41:AH41"/>
    <mergeCell ref="AQ24:AR24"/>
    <mergeCell ref="AL35:AM35"/>
    <mergeCell ref="AL36:AM36"/>
    <mergeCell ref="AL37:AM37"/>
    <mergeCell ref="AL38:AM38"/>
    <mergeCell ref="AL39:AM39"/>
    <mergeCell ref="AL40:AM40"/>
    <mergeCell ref="AF33:AH33"/>
    <mergeCell ref="AF34:AH34"/>
    <mergeCell ref="AF35:AH35"/>
    <mergeCell ref="AF36:AH36"/>
    <mergeCell ref="AF37:AH37"/>
    <mergeCell ref="AF38:AH38"/>
    <mergeCell ref="AF39:AH39"/>
    <mergeCell ref="U2:W2"/>
    <mergeCell ref="Z2:AD2"/>
    <mergeCell ref="AE2:AH2"/>
    <mergeCell ref="B6:B11"/>
    <mergeCell ref="V58:W58"/>
    <mergeCell ref="BI58:BJ58"/>
    <mergeCell ref="AI58:AK58"/>
    <mergeCell ref="E18:F21"/>
    <mergeCell ref="E22:F22"/>
    <mergeCell ref="E23:F23"/>
    <mergeCell ref="E24:F24"/>
    <mergeCell ref="E25:F25"/>
    <mergeCell ref="E26:F26"/>
    <mergeCell ref="E27:F27"/>
    <mergeCell ref="E28:F28"/>
    <mergeCell ref="E29:F29"/>
    <mergeCell ref="E30:F30"/>
    <mergeCell ref="E31:F31"/>
    <mergeCell ref="E32:F32"/>
    <mergeCell ref="E33:F33"/>
    <mergeCell ref="E34:F34"/>
    <mergeCell ref="AN37:AP37"/>
    <mergeCell ref="V37:W37"/>
    <mergeCell ref="X37:AE37"/>
    <mergeCell ref="B74:L74"/>
    <mergeCell ref="E76:I76"/>
    <mergeCell ref="B63:L63"/>
    <mergeCell ref="B70:C72"/>
    <mergeCell ref="U8:W8"/>
    <mergeCell ref="U4:W4"/>
    <mergeCell ref="E35:F35"/>
    <mergeCell ref="E36:F36"/>
    <mergeCell ref="E37:F37"/>
    <mergeCell ref="E43:F43"/>
    <mergeCell ref="E44:F44"/>
    <mergeCell ref="E45:F45"/>
    <mergeCell ref="E46:F46"/>
    <mergeCell ref="C14:T14"/>
    <mergeCell ref="C15:T15"/>
    <mergeCell ref="C16:T16"/>
    <mergeCell ref="M74:R74"/>
    <mergeCell ref="M70:V70"/>
    <mergeCell ref="P71:Q71"/>
    <mergeCell ref="P72:Q72"/>
    <mergeCell ref="B36:C36"/>
    <mergeCell ref="G35:I35"/>
    <mergeCell ref="Q37:S37"/>
    <mergeCell ref="T37:U37"/>
    <mergeCell ref="AG60:AH60"/>
    <mergeCell ref="B60:K60"/>
    <mergeCell ref="L60:P60"/>
    <mergeCell ref="T60:U60"/>
    <mergeCell ref="W70:Y70"/>
    <mergeCell ref="W71:Y72"/>
    <mergeCell ref="M65:O65"/>
    <mergeCell ref="M66:O66"/>
    <mergeCell ref="M63:O63"/>
    <mergeCell ref="P65:R65"/>
    <mergeCell ref="P66:R66"/>
    <mergeCell ref="B65:C68"/>
    <mergeCell ref="D67:L68"/>
    <mergeCell ref="M67:O68"/>
    <mergeCell ref="P67:R68"/>
    <mergeCell ref="D65:L65"/>
    <mergeCell ref="D66:L66"/>
    <mergeCell ref="D70:L70"/>
    <mergeCell ref="D71:L71"/>
    <mergeCell ref="D72:L72"/>
    <mergeCell ref="AI60:AK60"/>
    <mergeCell ref="BI35:BJ35"/>
    <mergeCell ref="BI36:BJ36"/>
    <mergeCell ref="AI36:AK36"/>
    <mergeCell ref="X35:AE35"/>
    <mergeCell ref="X36:AE36"/>
    <mergeCell ref="T36:U36"/>
    <mergeCell ref="T35:U35"/>
    <mergeCell ref="V35:W35"/>
    <mergeCell ref="V36:W36"/>
    <mergeCell ref="BI38:BJ38"/>
    <mergeCell ref="AQ39:AR39"/>
    <mergeCell ref="BI39:BJ39"/>
    <mergeCell ref="AQ38:AR38"/>
    <mergeCell ref="AN39:AP39"/>
    <mergeCell ref="T41:U41"/>
    <mergeCell ref="V41:W41"/>
    <mergeCell ref="X41:AE41"/>
    <mergeCell ref="AI41:AK41"/>
    <mergeCell ref="AI43:AK43"/>
    <mergeCell ref="T42:U42"/>
    <mergeCell ref="BI42:BJ42"/>
    <mergeCell ref="AF43:AH43"/>
    <mergeCell ref="AL43:AM43"/>
    <mergeCell ref="BI32:BJ32"/>
    <mergeCell ref="BI33:BJ33"/>
    <mergeCell ref="BI34:BJ34"/>
    <mergeCell ref="AN36:AP36"/>
    <mergeCell ref="AQ36:AR36"/>
    <mergeCell ref="AI33:AK33"/>
    <mergeCell ref="G34:I34"/>
    <mergeCell ref="G36:I36"/>
    <mergeCell ref="B34:C34"/>
    <mergeCell ref="B35:C35"/>
    <mergeCell ref="L36:N36"/>
    <mergeCell ref="J36:K36"/>
    <mergeCell ref="O36:P36"/>
    <mergeCell ref="O34:P34"/>
    <mergeCell ref="O35:P35"/>
    <mergeCell ref="L34:N34"/>
    <mergeCell ref="L35:N35"/>
    <mergeCell ref="J35:K35"/>
    <mergeCell ref="J34:K34"/>
    <mergeCell ref="O33:P33"/>
    <mergeCell ref="BD35:BF35"/>
    <mergeCell ref="BG35:BH35"/>
    <mergeCell ref="BA36:BC36"/>
    <mergeCell ref="BD36:BF36"/>
    <mergeCell ref="AQ37:AR37"/>
    <mergeCell ref="BI37:BJ37"/>
    <mergeCell ref="AI37:AK37"/>
    <mergeCell ref="B37:C37"/>
    <mergeCell ref="G37:I37"/>
    <mergeCell ref="J37:K37"/>
    <mergeCell ref="L37:N37"/>
    <mergeCell ref="BI29:BJ29"/>
    <mergeCell ref="AI21:AK21"/>
    <mergeCell ref="BI27:BJ27"/>
    <mergeCell ref="BI28:BJ28"/>
    <mergeCell ref="BI22:BJ22"/>
    <mergeCell ref="BI23:BJ23"/>
    <mergeCell ref="AN34:AP34"/>
    <mergeCell ref="AQ34:AR34"/>
    <mergeCell ref="AN35:AP35"/>
    <mergeCell ref="AQ35:AR35"/>
    <mergeCell ref="AN32:AP32"/>
    <mergeCell ref="AQ32:AR32"/>
    <mergeCell ref="AN33:AP33"/>
    <mergeCell ref="BI30:BJ30"/>
    <mergeCell ref="BI31:BJ31"/>
    <mergeCell ref="AQ33:AR33"/>
    <mergeCell ref="AN30:AP30"/>
    <mergeCell ref="AN31:AP31"/>
    <mergeCell ref="AQ31:AR31"/>
    <mergeCell ref="AQ29:AR29"/>
    <mergeCell ref="AN28:AP28"/>
    <mergeCell ref="AQ28:AR28"/>
    <mergeCell ref="AN26:AP26"/>
    <mergeCell ref="AQ26:AR26"/>
    <mergeCell ref="AN27:AP27"/>
    <mergeCell ref="AQ27:AR27"/>
    <mergeCell ref="X23:AE23"/>
    <mergeCell ref="X22:AE22"/>
    <mergeCell ref="X24:AE24"/>
    <mergeCell ref="X25:AE25"/>
    <mergeCell ref="AN22:AP22"/>
    <mergeCell ref="AQ22:AR22"/>
    <mergeCell ref="AF23:AH23"/>
    <mergeCell ref="AF24:AH24"/>
    <mergeCell ref="AL23:AM23"/>
    <mergeCell ref="AL24:AM24"/>
    <mergeCell ref="AF25:AH25"/>
    <mergeCell ref="AL25:AM25"/>
    <mergeCell ref="AN23:AP23"/>
    <mergeCell ref="AQ23:AR23"/>
    <mergeCell ref="AI22:AK22"/>
    <mergeCell ref="AI23:AK23"/>
    <mergeCell ref="AI32:AK32"/>
    <mergeCell ref="AN25:AP25"/>
    <mergeCell ref="AN29:AP29"/>
    <mergeCell ref="AF26:AH26"/>
    <mergeCell ref="AF27:AH27"/>
    <mergeCell ref="AF28:AH28"/>
    <mergeCell ref="AF29:AH29"/>
    <mergeCell ref="AF30:AH30"/>
    <mergeCell ref="AF31:AH31"/>
    <mergeCell ref="AF32:AH32"/>
    <mergeCell ref="AL26:AM26"/>
    <mergeCell ref="AL27:AM27"/>
    <mergeCell ref="AL28:AM28"/>
    <mergeCell ref="AL29:AM29"/>
    <mergeCell ref="AL30:AM30"/>
    <mergeCell ref="AL31:AM31"/>
    <mergeCell ref="AI24:AK24"/>
    <mergeCell ref="AI25:AK25"/>
    <mergeCell ref="AQ25:AR25"/>
    <mergeCell ref="AQ30:AR30"/>
    <mergeCell ref="AI26:AK26"/>
    <mergeCell ref="AI27:AK27"/>
    <mergeCell ref="AI28:AK28"/>
    <mergeCell ref="AI29:AK29"/>
    <mergeCell ref="AI34:AK34"/>
    <mergeCell ref="AI35:AK35"/>
    <mergeCell ref="AI30:AK30"/>
    <mergeCell ref="AI31:AK31"/>
    <mergeCell ref="Q36:S36"/>
    <mergeCell ref="Q35:S35"/>
    <mergeCell ref="X26:AE26"/>
    <mergeCell ref="X27:AE27"/>
    <mergeCell ref="T33:U33"/>
    <mergeCell ref="Q34:S34"/>
    <mergeCell ref="T34:U34"/>
    <mergeCell ref="T27:U27"/>
    <mergeCell ref="Q28:S28"/>
    <mergeCell ref="T28:U28"/>
    <mergeCell ref="Q29:S29"/>
    <mergeCell ref="T29:U29"/>
    <mergeCell ref="T30:U30"/>
    <mergeCell ref="Q33:S33"/>
    <mergeCell ref="Q31:S31"/>
    <mergeCell ref="X34:AE34"/>
    <mergeCell ref="V33:W33"/>
    <mergeCell ref="V34:W34"/>
    <mergeCell ref="X33:AE33"/>
    <mergeCell ref="X28:AE28"/>
    <mergeCell ref="X29:AE29"/>
    <mergeCell ref="V27:W27"/>
    <mergeCell ref="V28:W28"/>
    <mergeCell ref="V29:W29"/>
    <mergeCell ref="V30:W30"/>
    <mergeCell ref="V31:W31"/>
    <mergeCell ref="V32:W32"/>
    <mergeCell ref="V24:W24"/>
    <mergeCell ref="V25:W25"/>
    <mergeCell ref="V26:W26"/>
    <mergeCell ref="G26:I26"/>
    <mergeCell ref="T24:U24"/>
    <mergeCell ref="Q25:S25"/>
    <mergeCell ref="T25:U25"/>
    <mergeCell ref="Q26:S26"/>
    <mergeCell ref="O22:P22"/>
    <mergeCell ref="O23:P23"/>
    <mergeCell ref="O24:P24"/>
    <mergeCell ref="O25:P25"/>
    <mergeCell ref="Q24:S24"/>
    <mergeCell ref="B29:C29"/>
    <mergeCell ref="O32:P32"/>
    <mergeCell ref="O26:P26"/>
    <mergeCell ref="O29:P29"/>
    <mergeCell ref="O30:P30"/>
    <mergeCell ref="O27:P27"/>
    <mergeCell ref="O28:P28"/>
    <mergeCell ref="T31:U31"/>
    <mergeCell ref="Q27:S27"/>
    <mergeCell ref="Q30:S30"/>
    <mergeCell ref="L30:N30"/>
    <mergeCell ref="L27:N27"/>
    <mergeCell ref="L28:N28"/>
    <mergeCell ref="L29:N29"/>
    <mergeCell ref="O31:P31"/>
    <mergeCell ref="J27:K27"/>
    <mergeCell ref="J28:K28"/>
    <mergeCell ref="BN2:BP2"/>
    <mergeCell ref="U6:W6"/>
    <mergeCell ref="U7:W7"/>
    <mergeCell ref="U11:W11"/>
    <mergeCell ref="U13:W13"/>
    <mergeCell ref="AE9:AF9"/>
    <mergeCell ref="X13:Y13"/>
    <mergeCell ref="G33:I33"/>
    <mergeCell ref="J30:K30"/>
    <mergeCell ref="L26:N26"/>
    <mergeCell ref="J29:K29"/>
    <mergeCell ref="G28:I28"/>
    <mergeCell ref="L33:N33"/>
    <mergeCell ref="J31:K31"/>
    <mergeCell ref="J32:K32"/>
    <mergeCell ref="J33:K33"/>
    <mergeCell ref="G30:I30"/>
    <mergeCell ref="G32:I32"/>
    <mergeCell ref="G31:I31"/>
    <mergeCell ref="G25:I25"/>
    <mergeCell ref="X30:AE30"/>
    <mergeCell ref="X31:AE31"/>
    <mergeCell ref="X32:AE32"/>
    <mergeCell ref="X6:Y6"/>
    <mergeCell ref="U15:W15"/>
    <mergeCell ref="U16:W16"/>
    <mergeCell ref="B13:B16"/>
    <mergeCell ref="X8:Y8"/>
    <mergeCell ref="X7:Y7"/>
    <mergeCell ref="X10:Y10"/>
    <mergeCell ref="G18:W18"/>
    <mergeCell ref="L22:N22"/>
    <mergeCell ref="B23:C23"/>
    <mergeCell ref="J22:K22"/>
    <mergeCell ref="G22:I22"/>
    <mergeCell ref="U9:W9"/>
    <mergeCell ref="B22:C22"/>
    <mergeCell ref="Q23:S23"/>
    <mergeCell ref="Q22:S22"/>
    <mergeCell ref="T22:U22"/>
    <mergeCell ref="L23:N23"/>
    <mergeCell ref="U14:W14"/>
    <mergeCell ref="T23:U23"/>
    <mergeCell ref="G23:I23"/>
    <mergeCell ref="J23:K23"/>
    <mergeCell ref="D18:D21"/>
    <mergeCell ref="V22:W22"/>
    <mergeCell ref="V23:W23"/>
    <mergeCell ref="B18:C21"/>
    <mergeCell ref="B33:C33"/>
    <mergeCell ref="G27:I27"/>
    <mergeCell ref="G19:W19"/>
    <mergeCell ref="J24:K24"/>
    <mergeCell ref="J25:K25"/>
    <mergeCell ref="J26:K26"/>
    <mergeCell ref="G24:I24"/>
    <mergeCell ref="B28:C28"/>
    <mergeCell ref="B24:C24"/>
    <mergeCell ref="B25:C25"/>
    <mergeCell ref="B26:C26"/>
    <mergeCell ref="B27:C27"/>
    <mergeCell ref="T26:U26"/>
    <mergeCell ref="L31:N31"/>
    <mergeCell ref="L32:N32"/>
    <mergeCell ref="L24:N24"/>
    <mergeCell ref="L25:N25"/>
    <mergeCell ref="B30:C30"/>
    <mergeCell ref="B31:C31"/>
    <mergeCell ref="B32:C32"/>
    <mergeCell ref="Q32:S32"/>
    <mergeCell ref="T32:U32"/>
    <mergeCell ref="G29:I29"/>
    <mergeCell ref="B38:C38"/>
    <mergeCell ref="G38:I38"/>
    <mergeCell ref="J38:K38"/>
    <mergeCell ref="L38:N38"/>
    <mergeCell ref="O38:P38"/>
    <mergeCell ref="Q38:S38"/>
    <mergeCell ref="T38:U38"/>
    <mergeCell ref="AN38:AP38"/>
    <mergeCell ref="V38:W38"/>
    <mergeCell ref="X38:AE38"/>
    <mergeCell ref="AI38:AK38"/>
    <mergeCell ref="Q39:S39"/>
    <mergeCell ref="T39:U39"/>
    <mergeCell ref="V39:W39"/>
    <mergeCell ref="X39:AE39"/>
    <mergeCell ref="AI39:AK39"/>
    <mergeCell ref="T40:U40"/>
    <mergeCell ref="AF40:AH40"/>
    <mergeCell ref="B39:C39"/>
    <mergeCell ref="G39:I39"/>
    <mergeCell ref="J39:K39"/>
    <mergeCell ref="L39:N39"/>
    <mergeCell ref="O39:P39"/>
    <mergeCell ref="BI40:BJ40"/>
    <mergeCell ref="B41:C41"/>
    <mergeCell ref="G41:I41"/>
    <mergeCell ref="J41:K41"/>
    <mergeCell ref="L41:N41"/>
    <mergeCell ref="O41:P41"/>
    <mergeCell ref="AN41:AP41"/>
    <mergeCell ref="AQ41:AR41"/>
    <mergeCell ref="BI41:BJ41"/>
    <mergeCell ref="Q41:S41"/>
    <mergeCell ref="AQ40:AR40"/>
    <mergeCell ref="V40:W40"/>
    <mergeCell ref="X40:AE40"/>
    <mergeCell ref="AI40:AK40"/>
    <mergeCell ref="AL41:AM41"/>
    <mergeCell ref="B40:C40"/>
    <mergeCell ref="G40:I40"/>
    <mergeCell ref="J40:K40"/>
    <mergeCell ref="L40:N40"/>
    <mergeCell ref="O40:P40"/>
    <mergeCell ref="Q40:S40"/>
    <mergeCell ref="AN40:AP40"/>
    <mergeCell ref="BA40:BC40"/>
    <mergeCell ref="BD40:BF40"/>
    <mergeCell ref="B42:C42"/>
    <mergeCell ref="G42:I42"/>
    <mergeCell ref="J42:K42"/>
    <mergeCell ref="L42:N42"/>
    <mergeCell ref="O42:P42"/>
    <mergeCell ref="Q42:S42"/>
    <mergeCell ref="AN42:AP42"/>
    <mergeCell ref="AQ42:AR42"/>
    <mergeCell ref="V42:W42"/>
    <mergeCell ref="X42:AE42"/>
    <mergeCell ref="AI42:AK42"/>
    <mergeCell ref="AF42:AH42"/>
    <mergeCell ref="AL42:AM42"/>
    <mergeCell ref="BD43:BF43"/>
    <mergeCell ref="BG43:BH43"/>
    <mergeCell ref="B43:C43"/>
    <mergeCell ref="G43:I43"/>
    <mergeCell ref="J43:K43"/>
    <mergeCell ref="L43:N43"/>
    <mergeCell ref="O43:P43"/>
    <mergeCell ref="AN43:AP43"/>
    <mergeCell ref="AQ43:AR43"/>
    <mergeCell ref="BI43:BJ43"/>
    <mergeCell ref="Q43:S43"/>
    <mergeCell ref="T43:U43"/>
    <mergeCell ref="V43:W43"/>
    <mergeCell ref="X43:AE43"/>
    <mergeCell ref="AI45:AK45"/>
    <mergeCell ref="T44:U44"/>
    <mergeCell ref="BI44:BJ44"/>
    <mergeCell ref="B44:C44"/>
    <mergeCell ref="G44:I44"/>
    <mergeCell ref="J44:K44"/>
    <mergeCell ref="L44:N44"/>
    <mergeCell ref="O44:P44"/>
    <mergeCell ref="Q44:S44"/>
    <mergeCell ref="AN44:AP44"/>
    <mergeCell ref="AQ44:AR44"/>
    <mergeCell ref="V44:W44"/>
    <mergeCell ref="X44:AE44"/>
    <mergeCell ref="AI44:AK44"/>
    <mergeCell ref="AF44:AH44"/>
    <mergeCell ref="AF45:AH45"/>
    <mergeCell ref="AL44:AM44"/>
    <mergeCell ref="AL45:AM45"/>
    <mergeCell ref="BD44:BF44"/>
    <mergeCell ref="BG44:BH44"/>
    <mergeCell ref="B45:C45"/>
    <mergeCell ref="G45:I45"/>
    <mergeCell ref="J45:K45"/>
    <mergeCell ref="L45:N45"/>
    <mergeCell ref="O45:P45"/>
    <mergeCell ref="AN45:AP45"/>
    <mergeCell ref="AQ45:AR45"/>
    <mergeCell ref="BI45:BJ45"/>
    <mergeCell ref="Q45:S45"/>
    <mergeCell ref="T45:U45"/>
    <mergeCell ref="V45:W45"/>
    <mergeCell ref="X45:AE45"/>
    <mergeCell ref="BD45:BF45"/>
    <mergeCell ref="BG45:BH45"/>
    <mergeCell ref="E47:F47"/>
    <mergeCell ref="AF46:AH46"/>
    <mergeCell ref="AF47:AH47"/>
    <mergeCell ref="AL46:AM46"/>
    <mergeCell ref="AL47:AM47"/>
    <mergeCell ref="B47:C47"/>
    <mergeCell ref="G47:I47"/>
    <mergeCell ref="J47:K47"/>
    <mergeCell ref="L47:N47"/>
    <mergeCell ref="O47:P47"/>
    <mergeCell ref="BI46:BJ46"/>
    <mergeCell ref="B46:C46"/>
    <mergeCell ref="G46:I46"/>
    <mergeCell ref="J46:K46"/>
    <mergeCell ref="L46:N46"/>
    <mergeCell ref="O46:P46"/>
    <mergeCell ref="Q46:S46"/>
    <mergeCell ref="AN46:AP46"/>
    <mergeCell ref="AQ46:AR46"/>
    <mergeCell ref="V46:W46"/>
    <mergeCell ref="X46:AE46"/>
    <mergeCell ref="AI46:AK46"/>
    <mergeCell ref="BA46:BC46"/>
    <mergeCell ref="BD46:BF46"/>
    <mergeCell ref="BG46:BH46"/>
    <mergeCell ref="BI47:BJ47"/>
    <mergeCell ref="Q47:S47"/>
    <mergeCell ref="T47:U47"/>
    <mergeCell ref="V47:W47"/>
    <mergeCell ref="X47:AE47"/>
    <mergeCell ref="AI49:AK49"/>
    <mergeCell ref="T48:U48"/>
    <mergeCell ref="BI48:BJ48"/>
    <mergeCell ref="AN49:AP49"/>
    <mergeCell ref="AQ49:AR49"/>
    <mergeCell ref="BI49:BJ49"/>
    <mergeCell ref="AI47:AK47"/>
    <mergeCell ref="BA47:BC47"/>
    <mergeCell ref="BD47:BF47"/>
    <mergeCell ref="BG47:BH47"/>
    <mergeCell ref="BA48:BC48"/>
    <mergeCell ref="BD48:BF48"/>
    <mergeCell ref="BG48:BH48"/>
    <mergeCell ref="E49:F49"/>
    <mergeCell ref="AF48:AH48"/>
    <mergeCell ref="AF49:AH49"/>
    <mergeCell ref="AL48:AM48"/>
    <mergeCell ref="AL49:AM49"/>
    <mergeCell ref="B49:C49"/>
    <mergeCell ref="G49:I49"/>
    <mergeCell ref="J49:K49"/>
    <mergeCell ref="L49:N49"/>
    <mergeCell ref="O49:P49"/>
    <mergeCell ref="Q49:S49"/>
    <mergeCell ref="T49:U49"/>
    <mergeCell ref="V49:W49"/>
    <mergeCell ref="X49:AE49"/>
    <mergeCell ref="B48:C48"/>
    <mergeCell ref="G48:I48"/>
    <mergeCell ref="J48:K48"/>
    <mergeCell ref="L48:N48"/>
    <mergeCell ref="O48:P48"/>
    <mergeCell ref="Q48:S48"/>
    <mergeCell ref="V48:W48"/>
    <mergeCell ref="X48:AE48"/>
    <mergeCell ref="AI48:AK48"/>
    <mergeCell ref="E48:F48"/>
    <mergeCell ref="E51:F51"/>
    <mergeCell ref="AF50:AH50"/>
    <mergeCell ref="AF51:AH51"/>
    <mergeCell ref="AL50:AM50"/>
    <mergeCell ref="AL51:AM51"/>
    <mergeCell ref="B51:C51"/>
    <mergeCell ref="G51:I51"/>
    <mergeCell ref="J51:K51"/>
    <mergeCell ref="L51:N51"/>
    <mergeCell ref="BI50:BJ50"/>
    <mergeCell ref="B50:C50"/>
    <mergeCell ref="G50:I50"/>
    <mergeCell ref="J50:K50"/>
    <mergeCell ref="L50:N50"/>
    <mergeCell ref="O50:P50"/>
    <mergeCell ref="Q50:S50"/>
    <mergeCell ref="AN50:AP50"/>
    <mergeCell ref="AQ50:AR50"/>
    <mergeCell ref="V50:W50"/>
    <mergeCell ref="X50:AE50"/>
    <mergeCell ref="AI50:AK50"/>
    <mergeCell ref="E50:F50"/>
    <mergeCell ref="BI51:BJ51"/>
    <mergeCell ref="Q51:S51"/>
    <mergeCell ref="T51:U51"/>
    <mergeCell ref="V51:W51"/>
    <mergeCell ref="X51:AE51"/>
    <mergeCell ref="AI53:AK53"/>
    <mergeCell ref="T52:U52"/>
    <mergeCell ref="BI52:BJ52"/>
    <mergeCell ref="AN53:AP53"/>
    <mergeCell ref="AQ53:AR53"/>
    <mergeCell ref="BI53:BJ53"/>
    <mergeCell ref="AI51:AK51"/>
    <mergeCell ref="E53:F53"/>
    <mergeCell ref="AF52:AH52"/>
    <mergeCell ref="AF53:AH53"/>
    <mergeCell ref="AL52:AM52"/>
    <mergeCell ref="AL53:AM53"/>
    <mergeCell ref="B53:C53"/>
    <mergeCell ref="G53:I53"/>
    <mergeCell ref="J53:K53"/>
    <mergeCell ref="L53:N53"/>
    <mergeCell ref="O53:P53"/>
    <mergeCell ref="Q53:S53"/>
    <mergeCell ref="T53:U53"/>
    <mergeCell ref="V53:W53"/>
    <mergeCell ref="X53:AE53"/>
    <mergeCell ref="B52:C52"/>
    <mergeCell ref="G52:I52"/>
    <mergeCell ref="J52:K52"/>
    <mergeCell ref="L52:N52"/>
    <mergeCell ref="O52:P52"/>
    <mergeCell ref="Q52:S52"/>
    <mergeCell ref="V52:W52"/>
    <mergeCell ref="X52:AE52"/>
    <mergeCell ref="AI52:AK52"/>
    <mergeCell ref="E52:F52"/>
    <mergeCell ref="B55:C55"/>
    <mergeCell ref="G55:I55"/>
    <mergeCell ref="J55:K55"/>
    <mergeCell ref="L55:N55"/>
    <mergeCell ref="B54:C54"/>
    <mergeCell ref="G54:I54"/>
    <mergeCell ref="J54:K54"/>
    <mergeCell ref="L54:N54"/>
    <mergeCell ref="O54:P54"/>
    <mergeCell ref="AN54:AP54"/>
    <mergeCell ref="AQ54:AR54"/>
    <mergeCell ref="V54:W54"/>
    <mergeCell ref="X54:AE54"/>
    <mergeCell ref="AI54:AK54"/>
    <mergeCell ref="E54:F54"/>
    <mergeCell ref="BI55:BJ55"/>
    <mergeCell ref="Q55:S55"/>
    <mergeCell ref="T55:U55"/>
    <mergeCell ref="V55:W55"/>
    <mergeCell ref="X55:AE55"/>
    <mergeCell ref="AS55:AZ55"/>
    <mergeCell ref="AI55:AK55"/>
    <mergeCell ref="T54:U54"/>
    <mergeCell ref="BI54:BJ54"/>
    <mergeCell ref="E55:F55"/>
    <mergeCell ref="AF54:AH54"/>
    <mergeCell ref="AF55:AH55"/>
    <mergeCell ref="AL54:AM54"/>
    <mergeCell ref="AL55:AM55"/>
    <mergeCell ref="Q54:S54"/>
    <mergeCell ref="BI57:BJ57"/>
    <mergeCell ref="Q57:S57"/>
    <mergeCell ref="T57:U57"/>
    <mergeCell ref="V57:W57"/>
    <mergeCell ref="X57:AE57"/>
    <mergeCell ref="B56:C56"/>
    <mergeCell ref="G56:I56"/>
    <mergeCell ref="J56:K56"/>
    <mergeCell ref="L56:N56"/>
    <mergeCell ref="O56:P56"/>
    <mergeCell ref="Q56:S56"/>
    <mergeCell ref="T56:U56"/>
    <mergeCell ref="AN56:AP56"/>
    <mergeCell ref="AQ56:AR56"/>
    <mergeCell ref="V56:W56"/>
    <mergeCell ref="X56:AE56"/>
    <mergeCell ref="AI56:AK56"/>
    <mergeCell ref="E56:F56"/>
    <mergeCell ref="E57:F57"/>
    <mergeCell ref="AF56:AH56"/>
    <mergeCell ref="AF57:AH57"/>
    <mergeCell ref="AL56:AM56"/>
    <mergeCell ref="BI56:BJ56"/>
    <mergeCell ref="B57:C57"/>
    <mergeCell ref="G57:I57"/>
    <mergeCell ref="J57:K57"/>
    <mergeCell ref="L57:N57"/>
    <mergeCell ref="O57:P57"/>
    <mergeCell ref="U10:W10"/>
    <mergeCell ref="AI57:AK57"/>
    <mergeCell ref="AN57:AP57"/>
    <mergeCell ref="AQ57:AR57"/>
    <mergeCell ref="AG9:AH9"/>
    <mergeCell ref="O55:P55"/>
    <mergeCell ref="AN55:AP55"/>
    <mergeCell ref="AQ55:AR55"/>
    <mergeCell ref="AN52:AP52"/>
    <mergeCell ref="AQ52:AR52"/>
    <mergeCell ref="O51:P51"/>
    <mergeCell ref="AN51:AP51"/>
    <mergeCell ref="AQ51:AR51"/>
    <mergeCell ref="T50:U50"/>
    <mergeCell ref="AN48:AP48"/>
    <mergeCell ref="AQ48:AR48"/>
    <mergeCell ref="AN47:AP47"/>
    <mergeCell ref="AQ47:AR47"/>
    <mergeCell ref="T46:U46"/>
    <mergeCell ref="O37:P37"/>
  </mergeCells>
  <phoneticPr fontId="1"/>
  <conditionalFormatting sqref="Q22:Q57">
    <cfRule type="expression" dxfId="146" priority="576" stopIfTrue="1">
      <formula>BW22&gt;=1</formula>
    </cfRule>
  </conditionalFormatting>
  <conditionalFormatting sqref="T22:T57">
    <cfRule type="expression" dxfId="145" priority="640" stopIfTrue="1">
      <formula>BW22&gt;=1</formula>
    </cfRule>
  </conditionalFormatting>
  <conditionalFormatting sqref="L22:L57">
    <cfRule type="expression" dxfId="144" priority="266" stopIfTrue="1">
      <formula>BR22&gt;1</formula>
    </cfRule>
  </conditionalFormatting>
  <conditionalFormatting sqref="O22:O57">
    <cfRule type="expression" dxfId="143" priority="262" stopIfTrue="1">
      <formula>BR22&gt;1</formula>
    </cfRule>
  </conditionalFormatting>
  <conditionalFormatting sqref="AI22:AK22">
    <cfRule type="expression" dxfId="142" priority="222" stopIfTrue="1">
      <formula>$CG$22=1.5</formula>
    </cfRule>
  </conditionalFormatting>
  <conditionalFormatting sqref="AI23:AK23">
    <cfRule type="expression" dxfId="141" priority="182" stopIfTrue="1">
      <formula>$CG$23=1.5</formula>
    </cfRule>
  </conditionalFormatting>
  <conditionalFormatting sqref="AI24:AK24">
    <cfRule type="expression" dxfId="140" priority="181" stopIfTrue="1">
      <formula>$CG$24=1.5</formula>
    </cfRule>
  </conditionalFormatting>
  <conditionalFormatting sqref="AI25:AK25">
    <cfRule type="expression" dxfId="139" priority="180" stopIfTrue="1">
      <formula>$CG$25=1.5</formula>
    </cfRule>
  </conditionalFormatting>
  <conditionalFormatting sqref="AI26:AK26">
    <cfRule type="expression" dxfId="138" priority="179" stopIfTrue="1">
      <formula>$CG$26=1.5</formula>
    </cfRule>
  </conditionalFormatting>
  <conditionalFormatting sqref="AI27:AK27">
    <cfRule type="expression" dxfId="137" priority="178" stopIfTrue="1">
      <formula>$CG$27=1.5</formula>
    </cfRule>
  </conditionalFormatting>
  <conditionalFormatting sqref="AI28:AK28">
    <cfRule type="expression" dxfId="136" priority="177" stopIfTrue="1">
      <formula>$CG$28=1.5</formula>
    </cfRule>
  </conditionalFormatting>
  <conditionalFormatting sqref="AI29:AK29">
    <cfRule type="expression" dxfId="135" priority="176" stopIfTrue="1">
      <formula>$CG$29=1.5</formula>
    </cfRule>
  </conditionalFormatting>
  <conditionalFormatting sqref="AI30:AK30">
    <cfRule type="expression" dxfId="134" priority="175" stopIfTrue="1">
      <formula>$CG$30=1.5</formula>
    </cfRule>
  </conditionalFormatting>
  <conditionalFormatting sqref="AI31:AK31">
    <cfRule type="expression" dxfId="133" priority="174" stopIfTrue="1">
      <formula>$CG$31=1.5</formula>
    </cfRule>
  </conditionalFormatting>
  <conditionalFormatting sqref="AI32:AK32">
    <cfRule type="expression" dxfId="132" priority="173" stopIfTrue="1">
      <formula>$CG$32=1.5</formula>
    </cfRule>
  </conditionalFormatting>
  <conditionalFormatting sqref="AI33:AK33">
    <cfRule type="expression" dxfId="131" priority="172" stopIfTrue="1">
      <formula>$CG$33=1.5</formula>
    </cfRule>
  </conditionalFormatting>
  <conditionalFormatting sqref="AI34:AK34">
    <cfRule type="expression" dxfId="130" priority="171" stopIfTrue="1">
      <formula>$CG$34=1.5</formula>
    </cfRule>
  </conditionalFormatting>
  <conditionalFormatting sqref="AI35:AK35">
    <cfRule type="expression" dxfId="129" priority="170" stopIfTrue="1">
      <formula>$CG$35=1.5</formula>
    </cfRule>
  </conditionalFormatting>
  <conditionalFormatting sqref="AI36:AK36">
    <cfRule type="expression" dxfId="128" priority="169" stopIfTrue="1">
      <formula>$CG$36=1.5</formula>
    </cfRule>
  </conditionalFormatting>
  <conditionalFormatting sqref="AI37:AK37">
    <cfRule type="expression" dxfId="127" priority="168" stopIfTrue="1">
      <formula>$CG$37=1.5</formula>
    </cfRule>
  </conditionalFormatting>
  <conditionalFormatting sqref="AI38:AK38">
    <cfRule type="expression" dxfId="126" priority="167" stopIfTrue="1">
      <formula>$CG$38=1.5</formula>
    </cfRule>
  </conditionalFormatting>
  <conditionalFormatting sqref="AI39:AK39">
    <cfRule type="expression" dxfId="125" priority="166" stopIfTrue="1">
      <formula>$CG$39=1.5</formula>
    </cfRule>
  </conditionalFormatting>
  <conditionalFormatting sqref="AI40:AK40">
    <cfRule type="expression" dxfId="124" priority="165" stopIfTrue="1">
      <formula>$CG$40=1.5</formula>
    </cfRule>
  </conditionalFormatting>
  <conditionalFormatting sqref="AI41:AK41">
    <cfRule type="expression" dxfId="123" priority="164" stopIfTrue="1">
      <formula>$CG$41=1.5</formula>
    </cfRule>
  </conditionalFormatting>
  <conditionalFormatting sqref="AI42:AK42">
    <cfRule type="expression" dxfId="122" priority="163" stopIfTrue="1">
      <formula>$CG$42=1.5</formula>
    </cfRule>
  </conditionalFormatting>
  <conditionalFormatting sqref="AI43:AK43">
    <cfRule type="expression" dxfId="121" priority="162" stopIfTrue="1">
      <formula>$CG$43=1.5</formula>
    </cfRule>
  </conditionalFormatting>
  <conditionalFormatting sqref="AI44:AK44">
    <cfRule type="expression" dxfId="120" priority="161" stopIfTrue="1">
      <formula>$CG$44=1.5</formula>
    </cfRule>
  </conditionalFormatting>
  <conditionalFormatting sqref="AI45:AK45">
    <cfRule type="expression" dxfId="119" priority="160" stopIfTrue="1">
      <formula>$CG$45=1.5</formula>
    </cfRule>
  </conditionalFormatting>
  <conditionalFormatting sqref="AI46:AK46">
    <cfRule type="expression" dxfId="118" priority="159" stopIfTrue="1">
      <formula>$CG$46=1.5</formula>
    </cfRule>
  </conditionalFormatting>
  <conditionalFormatting sqref="AI47:AK47">
    <cfRule type="expression" dxfId="117" priority="158" stopIfTrue="1">
      <formula>$CG$47=1.5</formula>
    </cfRule>
  </conditionalFormatting>
  <conditionalFormatting sqref="AI48:AK48">
    <cfRule type="expression" dxfId="116" priority="157" stopIfTrue="1">
      <formula>$CG$48=1.5</formula>
    </cfRule>
  </conditionalFormatting>
  <conditionalFormatting sqref="AI49:AK49">
    <cfRule type="expression" dxfId="115" priority="156" stopIfTrue="1">
      <formula>$CG$49=1.5</formula>
    </cfRule>
  </conditionalFormatting>
  <conditionalFormatting sqref="AI50:AK50">
    <cfRule type="expression" dxfId="114" priority="155" stopIfTrue="1">
      <formula>$CG$50=1.5</formula>
    </cfRule>
  </conditionalFormatting>
  <conditionalFormatting sqref="AI51:AK51">
    <cfRule type="expression" dxfId="113" priority="154" stopIfTrue="1">
      <formula>$CG$51=1.5</formula>
    </cfRule>
  </conditionalFormatting>
  <conditionalFormatting sqref="AI52:AK52">
    <cfRule type="expression" dxfId="112" priority="153" stopIfTrue="1">
      <formula>$CG$52=1.5</formula>
    </cfRule>
  </conditionalFormatting>
  <conditionalFormatting sqref="AI53:AK53">
    <cfRule type="expression" dxfId="111" priority="152" stopIfTrue="1">
      <formula>$CG$53=1.5</formula>
    </cfRule>
  </conditionalFormatting>
  <conditionalFormatting sqref="AI54:AK54">
    <cfRule type="expression" dxfId="110" priority="151" stopIfTrue="1">
      <formula>$CG$54=1.5</formula>
    </cfRule>
  </conditionalFormatting>
  <conditionalFormatting sqref="AI55:AK55">
    <cfRule type="expression" dxfId="109" priority="150" stopIfTrue="1">
      <formula>$CG$55=1.5</formula>
    </cfRule>
  </conditionalFormatting>
  <conditionalFormatting sqref="AI56:AK56">
    <cfRule type="expression" dxfId="108" priority="149" stopIfTrue="1">
      <formula>$CG$56=1.5</formula>
    </cfRule>
  </conditionalFormatting>
  <conditionalFormatting sqref="AN22:AR22">
    <cfRule type="expression" dxfId="107" priority="976" stopIfTrue="1">
      <formula>$CR$22=1</formula>
    </cfRule>
  </conditionalFormatting>
  <conditionalFormatting sqref="AN23:AR23">
    <cfRule type="expression" dxfId="106" priority="978">
      <formula>$CR$23=1</formula>
    </cfRule>
  </conditionalFormatting>
  <conditionalFormatting sqref="AN24:AR24">
    <cfRule type="expression" dxfId="105" priority="980">
      <formula>$CR$24=1</formula>
    </cfRule>
  </conditionalFormatting>
  <conditionalFormatting sqref="AN25:AR25">
    <cfRule type="expression" dxfId="104" priority="982">
      <formula>$CR$25=1</formula>
    </cfRule>
  </conditionalFormatting>
  <conditionalFormatting sqref="AN26:AR26">
    <cfRule type="expression" dxfId="103" priority="984">
      <formula>$CR$26=1</formula>
    </cfRule>
  </conditionalFormatting>
  <conditionalFormatting sqref="AN27:AR27">
    <cfRule type="expression" dxfId="102" priority="986">
      <formula>$CR$27=1</formula>
    </cfRule>
  </conditionalFormatting>
  <conditionalFormatting sqref="AN28:AR28">
    <cfRule type="expression" dxfId="101" priority="988">
      <formula>$CR$28=1</formula>
    </cfRule>
  </conditionalFormatting>
  <conditionalFormatting sqref="AN29:AR29">
    <cfRule type="expression" dxfId="100" priority="990">
      <formula>$CR$29=1</formula>
    </cfRule>
  </conditionalFormatting>
  <conditionalFormatting sqref="AN30:AR30">
    <cfRule type="expression" dxfId="99" priority="992">
      <formula>$CR$30=1</formula>
    </cfRule>
  </conditionalFormatting>
  <conditionalFormatting sqref="AN31:AR31">
    <cfRule type="expression" dxfId="98" priority="994">
      <formula>$CR$31=1</formula>
    </cfRule>
  </conditionalFormatting>
  <conditionalFormatting sqref="AN32:AR32">
    <cfRule type="expression" dxfId="97" priority="996">
      <formula>$CR$32=1</formula>
    </cfRule>
  </conditionalFormatting>
  <conditionalFormatting sqref="AN33:AR33">
    <cfRule type="expression" dxfId="96" priority="998">
      <formula>$CR$33=1</formula>
    </cfRule>
  </conditionalFormatting>
  <conditionalFormatting sqref="AN34:AR34">
    <cfRule type="expression" dxfId="95" priority="1000">
      <formula>$CR$34=1</formula>
    </cfRule>
  </conditionalFormatting>
  <conditionalFormatting sqref="AN35:AR35">
    <cfRule type="expression" dxfId="94" priority="1002">
      <formula>$CR$35=1</formula>
    </cfRule>
  </conditionalFormatting>
  <conditionalFormatting sqref="AN36:AR36">
    <cfRule type="expression" dxfId="93" priority="1004">
      <formula>$CR$36=1</formula>
    </cfRule>
  </conditionalFormatting>
  <conditionalFormatting sqref="AN37:AR37">
    <cfRule type="expression" dxfId="92" priority="1006">
      <formula>$CR$37=1</formula>
    </cfRule>
  </conditionalFormatting>
  <conditionalFormatting sqref="AN38:AR38">
    <cfRule type="expression" dxfId="91" priority="1008">
      <formula>$CR$38=1</formula>
    </cfRule>
  </conditionalFormatting>
  <conditionalFormatting sqref="AN39:AR39">
    <cfRule type="expression" dxfId="90" priority="1010">
      <formula>$CR$39=1</formula>
    </cfRule>
  </conditionalFormatting>
  <conditionalFormatting sqref="AN40:AR40">
    <cfRule type="expression" dxfId="89" priority="1012">
      <formula>$CR$40=1</formula>
    </cfRule>
  </conditionalFormatting>
  <conditionalFormatting sqref="AN41:AR41">
    <cfRule type="expression" dxfId="88" priority="1014">
      <formula>$CR$41=1</formula>
    </cfRule>
  </conditionalFormatting>
  <conditionalFormatting sqref="AN42:AR42">
    <cfRule type="expression" dxfId="87" priority="1016">
      <formula>$CR$42=1</formula>
    </cfRule>
  </conditionalFormatting>
  <conditionalFormatting sqref="AN43:AR43">
    <cfRule type="expression" dxfId="86" priority="1018">
      <formula>$CR$43=1</formula>
    </cfRule>
  </conditionalFormatting>
  <conditionalFormatting sqref="AN44:AR44">
    <cfRule type="expression" dxfId="85" priority="1020">
      <formula>$CR$44=1</formula>
    </cfRule>
  </conditionalFormatting>
  <conditionalFormatting sqref="AN45:AR45">
    <cfRule type="expression" dxfId="84" priority="1022">
      <formula>$CR$45=1</formula>
    </cfRule>
  </conditionalFormatting>
  <conditionalFormatting sqref="AN46:AR46">
    <cfRule type="expression" dxfId="83" priority="1024">
      <formula>$CR$46=1</formula>
    </cfRule>
  </conditionalFormatting>
  <conditionalFormatting sqref="AN47:AR47">
    <cfRule type="expression" dxfId="82" priority="1026">
      <formula>$CR$47=1</formula>
    </cfRule>
  </conditionalFormatting>
  <conditionalFormatting sqref="AN48:AR48">
    <cfRule type="expression" dxfId="81" priority="1028">
      <formula>$CR$48=1</formula>
    </cfRule>
  </conditionalFormatting>
  <conditionalFormatting sqref="AN49:AR49">
    <cfRule type="expression" dxfId="80" priority="1030">
      <formula>$CR$49=1</formula>
    </cfRule>
  </conditionalFormatting>
  <conditionalFormatting sqref="AN50:AR50">
    <cfRule type="expression" dxfId="79" priority="1032">
      <formula>$CR$50=1</formula>
    </cfRule>
  </conditionalFormatting>
  <conditionalFormatting sqref="AN51:AR51">
    <cfRule type="expression" dxfId="78" priority="1034">
      <formula>$CR$51=1</formula>
    </cfRule>
  </conditionalFormatting>
  <conditionalFormatting sqref="AN52:AR52">
    <cfRule type="expression" dxfId="77" priority="1036">
      <formula>$CR$52=1</formula>
    </cfRule>
  </conditionalFormatting>
  <conditionalFormatting sqref="AN53:AR53">
    <cfRule type="expression" dxfId="76" priority="1038">
      <formula>$CR$53=1</formula>
    </cfRule>
  </conditionalFormatting>
  <conditionalFormatting sqref="AN54:AR54">
    <cfRule type="expression" dxfId="75" priority="1040">
      <formula>$CR$54=1</formula>
    </cfRule>
  </conditionalFormatting>
  <conditionalFormatting sqref="AN55:AR55">
    <cfRule type="expression" dxfId="74" priority="1042">
      <formula>$CR$55=1</formula>
    </cfRule>
  </conditionalFormatting>
  <conditionalFormatting sqref="AN56:AR56">
    <cfRule type="expression" dxfId="73" priority="1044">
      <formula>$CR$56=1</formula>
    </cfRule>
  </conditionalFormatting>
  <conditionalFormatting sqref="AN57:AR57">
    <cfRule type="expression" dxfId="72" priority="1046">
      <formula>$CR$57=1</formula>
    </cfRule>
  </conditionalFormatting>
  <conditionalFormatting sqref="BD22">
    <cfRule type="expression" dxfId="71" priority="74" stopIfTrue="1">
      <formula>$CX$22=1.5</formula>
    </cfRule>
  </conditionalFormatting>
  <conditionalFormatting sqref="BD23">
    <cfRule type="expression" dxfId="70" priority="73" stopIfTrue="1">
      <formula>$CX$23=1.5</formula>
    </cfRule>
  </conditionalFormatting>
  <conditionalFormatting sqref="BD24">
    <cfRule type="expression" dxfId="69" priority="72" stopIfTrue="1">
      <formula>$CX$24=1.5</formula>
    </cfRule>
  </conditionalFormatting>
  <conditionalFormatting sqref="BD25">
    <cfRule type="expression" dxfId="68" priority="71" stopIfTrue="1">
      <formula>$CX$25=1.5</formula>
    </cfRule>
  </conditionalFormatting>
  <conditionalFormatting sqref="BD26">
    <cfRule type="expression" dxfId="67" priority="70" stopIfTrue="1">
      <formula>$CX$26=1.5</formula>
    </cfRule>
  </conditionalFormatting>
  <conditionalFormatting sqref="BD27">
    <cfRule type="expression" dxfId="66" priority="69" stopIfTrue="1">
      <formula>$CX$27=1.5</formula>
    </cfRule>
  </conditionalFormatting>
  <conditionalFormatting sqref="BD28">
    <cfRule type="expression" dxfId="65" priority="68" stopIfTrue="1">
      <formula>$CX$28=1.5</formula>
    </cfRule>
  </conditionalFormatting>
  <conditionalFormatting sqref="BD29">
    <cfRule type="expression" dxfId="64" priority="67" stopIfTrue="1">
      <formula>$CX$29=1.5</formula>
    </cfRule>
  </conditionalFormatting>
  <conditionalFormatting sqref="BD30">
    <cfRule type="expression" dxfId="63" priority="66" stopIfTrue="1">
      <formula>$CX$30=1.5</formula>
    </cfRule>
  </conditionalFormatting>
  <conditionalFormatting sqref="BD31">
    <cfRule type="expression" dxfId="62" priority="65" stopIfTrue="1">
      <formula>$CX$31=1.5</formula>
    </cfRule>
  </conditionalFormatting>
  <conditionalFormatting sqref="BD32">
    <cfRule type="expression" dxfId="61" priority="64" stopIfTrue="1">
      <formula>$CX$32=1.5</formula>
    </cfRule>
  </conditionalFormatting>
  <conditionalFormatting sqref="BD33">
    <cfRule type="expression" dxfId="60" priority="63" stopIfTrue="1">
      <formula>$CX$33=1.5</formula>
    </cfRule>
  </conditionalFormatting>
  <conditionalFormatting sqref="BD35">
    <cfRule type="expression" dxfId="59" priority="61" stopIfTrue="1">
      <formula>$CX$35=1.5</formula>
    </cfRule>
  </conditionalFormatting>
  <conditionalFormatting sqref="BD36">
    <cfRule type="expression" dxfId="58" priority="60" stopIfTrue="1">
      <formula>$CX$36=1.5</formula>
    </cfRule>
  </conditionalFormatting>
  <conditionalFormatting sqref="BD37">
    <cfRule type="expression" dxfId="57" priority="59" stopIfTrue="1">
      <formula>$CX$37=1.5</formula>
    </cfRule>
  </conditionalFormatting>
  <conditionalFormatting sqref="BD38">
    <cfRule type="expression" dxfId="56" priority="58" stopIfTrue="1">
      <formula>$CX$38=1.5</formula>
    </cfRule>
  </conditionalFormatting>
  <conditionalFormatting sqref="BD39">
    <cfRule type="expression" dxfId="55" priority="57" stopIfTrue="1">
      <formula>$CX$39=1.5</formula>
    </cfRule>
  </conditionalFormatting>
  <conditionalFormatting sqref="BD40">
    <cfRule type="expression" dxfId="54" priority="56" stopIfTrue="1">
      <formula>$CX$40=1.5</formula>
    </cfRule>
  </conditionalFormatting>
  <conditionalFormatting sqref="BD41">
    <cfRule type="expression" dxfId="53" priority="55" stopIfTrue="1">
      <formula>$CX$41=1.5</formula>
    </cfRule>
  </conditionalFormatting>
  <conditionalFormatting sqref="BD42">
    <cfRule type="expression" dxfId="52" priority="54" stopIfTrue="1">
      <formula>$CX$42=1.5</formula>
    </cfRule>
  </conditionalFormatting>
  <conditionalFormatting sqref="BD43">
    <cfRule type="expression" dxfId="51" priority="53" stopIfTrue="1">
      <formula>$CX$43=1.5</formula>
    </cfRule>
  </conditionalFormatting>
  <conditionalFormatting sqref="BD44">
    <cfRule type="expression" dxfId="50" priority="52" stopIfTrue="1">
      <formula>$CX$44=1.5</formula>
    </cfRule>
  </conditionalFormatting>
  <conditionalFormatting sqref="BD45">
    <cfRule type="expression" dxfId="49" priority="51" stopIfTrue="1">
      <formula>$CX$45=1.5</formula>
    </cfRule>
  </conditionalFormatting>
  <conditionalFormatting sqref="BD46">
    <cfRule type="expression" dxfId="48" priority="50" stopIfTrue="1">
      <formula>$CX$46=1.5</formula>
    </cfRule>
  </conditionalFormatting>
  <conditionalFormatting sqref="BD47">
    <cfRule type="expression" dxfId="47" priority="49" stopIfTrue="1">
      <formula>$CX$47=1.5</formula>
    </cfRule>
  </conditionalFormatting>
  <conditionalFormatting sqref="BD48">
    <cfRule type="expression" dxfId="46" priority="48" stopIfTrue="1">
      <formula>$CX$48=1.5</formula>
    </cfRule>
  </conditionalFormatting>
  <conditionalFormatting sqref="BD49">
    <cfRule type="expression" dxfId="45" priority="47" stopIfTrue="1">
      <formula>$CX$49=1.5</formula>
    </cfRule>
  </conditionalFormatting>
  <conditionalFormatting sqref="BD50">
    <cfRule type="expression" dxfId="44" priority="46" stopIfTrue="1">
      <formula>$CX$50=1.5</formula>
    </cfRule>
  </conditionalFormatting>
  <conditionalFormatting sqref="BD51">
    <cfRule type="expression" dxfId="43" priority="45" stopIfTrue="1">
      <formula>$CX$51=1.5</formula>
    </cfRule>
  </conditionalFormatting>
  <conditionalFormatting sqref="BD52">
    <cfRule type="expression" dxfId="42" priority="44" stopIfTrue="1">
      <formula>$CX$52=1.5</formula>
    </cfRule>
  </conditionalFormatting>
  <conditionalFormatting sqref="BD53">
    <cfRule type="expression" dxfId="41" priority="43" stopIfTrue="1">
      <formula>$CX$53=1.5</formula>
    </cfRule>
  </conditionalFormatting>
  <conditionalFormatting sqref="BD54">
    <cfRule type="expression" dxfId="40" priority="42" stopIfTrue="1">
      <formula>$CX$54=1.5</formula>
    </cfRule>
  </conditionalFormatting>
  <conditionalFormatting sqref="BD55">
    <cfRule type="expression" dxfId="39" priority="41" stopIfTrue="1">
      <formula>$CX$55=1.5</formula>
    </cfRule>
  </conditionalFormatting>
  <conditionalFormatting sqref="BD56">
    <cfRule type="expression" dxfId="38" priority="40" stopIfTrue="1">
      <formula>$CX$56=1.5</formula>
    </cfRule>
  </conditionalFormatting>
  <conditionalFormatting sqref="BD57">
    <cfRule type="expression" dxfId="37" priority="2">
      <formula>$CX$57=1.5</formula>
    </cfRule>
  </conditionalFormatting>
  <conditionalFormatting sqref="BD34">
    <cfRule type="expression" dxfId="36" priority="1">
      <formula>$CX$34=1.5</formula>
    </cfRule>
  </conditionalFormatting>
  <conditionalFormatting sqref="X22 B22:K22 AF22 AL22 BG22 BA22 AS22">
    <cfRule type="expression" dxfId="35" priority="2278">
      <formula>$U$13&gt;=1</formula>
    </cfRule>
  </conditionalFormatting>
  <conditionalFormatting sqref="B24:E24 G24:K24 AL24 BG24 X24:AF24 AS24:BA24">
    <cfRule type="expression" dxfId="34" priority="2285" stopIfTrue="1">
      <formula>$U$13&gt;=3</formula>
    </cfRule>
  </conditionalFormatting>
  <conditionalFormatting sqref="B25:E25 G25:K25 AL25 BG25 X25:AF25 AS25:BA25">
    <cfRule type="expression" dxfId="33" priority="2291" stopIfTrue="1">
      <formula>$U$13&gt;=4</formula>
    </cfRule>
  </conditionalFormatting>
  <conditionalFormatting sqref="B26:E26 G26:K26 AL26 BG26 X26:AF26 AS26:BA26">
    <cfRule type="expression" dxfId="32" priority="2297" stopIfTrue="1">
      <formula>$U$13&gt;=5</formula>
    </cfRule>
  </conditionalFormatting>
  <conditionalFormatting sqref="B27:E27 G27:K27 AL27 BG27 X27:AF27 AS27:BA27">
    <cfRule type="expression" dxfId="31" priority="2303" stopIfTrue="1">
      <formula>$U$13&gt;=6</formula>
    </cfRule>
  </conditionalFormatting>
  <conditionalFormatting sqref="B28:E28 G28:K28 AL28 BG28 X28:AF28 AS28:BA28">
    <cfRule type="expression" dxfId="30" priority="2309" stopIfTrue="1">
      <formula>$U$13&gt;=7</formula>
    </cfRule>
  </conditionalFormatting>
  <conditionalFormatting sqref="B29:E29 G29:K29 AL29 BG29 X29:AF29 AS29:BA29">
    <cfRule type="expression" dxfId="29" priority="2315" stopIfTrue="1">
      <formula>$U$13&gt;=8</formula>
    </cfRule>
  </conditionalFormatting>
  <conditionalFormatting sqref="B30:E30 G30:K30 AL30 BG30 X30:AF30 AS30:BA30">
    <cfRule type="expression" dxfId="28" priority="2321" stopIfTrue="1">
      <formula>$U$13&gt;=9</formula>
    </cfRule>
  </conditionalFormatting>
  <conditionalFormatting sqref="B31:E31 G31:K31 AL31 BG31 X31:AF31 AS31:BA31">
    <cfRule type="expression" dxfId="27" priority="2327" stopIfTrue="1">
      <formula>$U$13&gt;=10</formula>
    </cfRule>
  </conditionalFormatting>
  <conditionalFormatting sqref="B32:E32 G32:K32 AL32 BG32 X32:AF32 AS32:BA32">
    <cfRule type="expression" dxfId="26" priority="2333" stopIfTrue="1">
      <formula>$U$13&gt;=11</formula>
    </cfRule>
  </conditionalFormatting>
  <conditionalFormatting sqref="B33:E33 G33:K33 AL33 BG33 X33:AF33 AS33:BA33">
    <cfRule type="expression" dxfId="25" priority="2339" stopIfTrue="1">
      <formula>$U$13&gt;=12</formula>
    </cfRule>
  </conditionalFormatting>
  <conditionalFormatting sqref="B34:E34 G34:K34 AL34 BG34 X34:AF34 AS34:BA34">
    <cfRule type="expression" dxfId="24" priority="2345" stopIfTrue="1">
      <formula>$U$13&gt;=13</formula>
    </cfRule>
  </conditionalFormatting>
  <conditionalFormatting sqref="B35:E35 G35:K35 AL35 BG35 X35:AF35 AS35:BA35">
    <cfRule type="expression" dxfId="23" priority="2351" stopIfTrue="1">
      <formula>$U$13&gt;=14</formula>
    </cfRule>
  </conditionalFormatting>
  <conditionalFormatting sqref="B36:E36 G36:K36 AL36 BG36 X36:AF36 AS36:BA36">
    <cfRule type="expression" dxfId="22" priority="2357" stopIfTrue="1">
      <formula>$U$13&gt;=15</formula>
    </cfRule>
  </conditionalFormatting>
  <conditionalFormatting sqref="B37:E37 G37:K37 AL37 BG37 X37:AF37 AS37:BA37">
    <cfRule type="expression" dxfId="21" priority="2363" stopIfTrue="1">
      <formula>$U$13&gt;=16</formula>
    </cfRule>
  </conditionalFormatting>
  <conditionalFormatting sqref="B38:E38 G38:K38 AL38 BG38 X38:AF38 AS38:BA38">
    <cfRule type="expression" dxfId="20" priority="2369" stopIfTrue="1">
      <formula>$U$13&gt;=17</formula>
    </cfRule>
  </conditionalFormatting>
  <conditionalFormatting sqref="B39:E39 G39:K39 AL39 BG39 X39:AF39 AS39:BA39">
    <cfRule type="expression" dxfId="19" priority="2375" stopIfTrue="1">
      <formula>$U$13&gt;=18</formula>
    </cfRule>
  </conditionalFormatting>
  <conditionalFormatting sqref="B40:E40 G40:K40 AL40 BG40 X40:AF40 AS40:BA40">
    <cfRule type="expression" dxfId="18" priority="2381" stopIfTrue="1">
      <formula>$U$13&gt;=19</formula>
    </cfRule>
  </conditionalFormatting>
  <conditionalFormatting sqref="B41:E41 G41:K41 AL41 BG41 X41:AF41 AS41:BA41">
    <cfRule type="expression" dxfId="17" priority="2387" stopIfTrue="1">
      <formula>$U$13&gt;=20</formula>
    </cfRule>
  </conditionalFormatting>
  <conditionalFormatting sqref="B42:E42 G42:K42 AL42 BG42 X42:AF42 AS42:BA42">
    <cfRule type="expression" dxfId="16" priority="2393" stopIfTrue="1">
      <formula>$U$13&gt;=21</formula>
    </cfRule>
  </conditionalFormatting>
  <conditionalFormatting sqref="B43:E43 G43:K43 AL43 BG43 X43:AF43 AS43:BA43">
    <cfRule type="expression" dxfId="15" priority="2399" stopIfTrue="1">
      <formula>$U$13&gt;=22</formula>
    </cfRule>
  </conditionalFormatting>
  <conditionalFormatting sqref="B44:E44 G44:K44 AL44 BG44 X44:AF44 AS44:BA44">
    <cfRule type="expression" dxfId="14" priority="2405" stopIfTrue="1">
      <formula>$U$13&gt;=23</formula>
    </cfRule>
  </conditionalFormatting>
  <conditionalFormatting sqref="B45:E45 G45:K45 AL45 BG45 X45:AF45 AS45:BA45">
    <cfRule type="expression" dxfId="13" priority="2411" stopIfTrue="1">
      <formula>$U$13&gt;=24</formula>
    </cfRule>
  </conditionalFormatting>
  <conditionalFormatting sqref="B46:E46 G46:K46 AL46 BG46 X46:AF46 AS46:BA46">
    <cfRule type="expression" dxfId="12" priority="2417" stopIfTrue="1">
      <formula>$U$13&gt;=25</formula>
    </cfRule>
  </conditionalFormatting>
  <conditionalFormatting sqref="B47:E47 G47:K47 AL47 BG47 X47:AF47 AS47:BA47">
    <cfRule type="expression" dxfId="11" priority="2423" stopIfTrue="1">
      <formula>$U$13&gt;=26</formula>
    </cfRule>
  </conditionalFormatting>
  <conditionalFormatting sqref="B48:E48 G48:K48 AL48 BG48 X48:AF48 AS48:BA48">
    <cfRule type="expression" dxfId="10" priority="2429" stopIfTrue="1">
      <formula>$U$13&gt;=27</formula>
    </cfRule>
  </conditionalFormatting>
  <conditionalFormatting sqref="B49:E49 G49:K49 AL49 BG49 X49:AF49 AS49:BA49">
    <cfRule type="expression" dxfId="9" priority="2435" stopIfTrue="1">
      <formula>$U$13&gt;=28</formula>
    </cfRule>
  </conditionalFormatting>
  <conditionalFormatting sqref="B50:E50 G50:K50 AL50 BG50 X50:AF50 AS50:BA50">
    <cfRule type="expression" dxfId="8" priority="2441" stopIfTrue="1">
      <formula>$U$13&gt;=29</formula>
    </cfRule>
  </conditionalFormatting>
  <conditionalFormatting sqref="B51:E51 G51:K51 AL51 BG51 X51:AF51 AS51:BA51">
    <cfRule type="expression" dxfId="7" priority="2447" stopIfTrue="1">
      <formula>$U$13&gt;=30</formula>
    </cfRule>
  </conditionalFormatting>
  <conditionalFormatting sqref="B52:E52 G52:K52 AL52 BG52 X52:AF52 AS52:BA52">
    <cfRule type="expression" dxfId="6" priority="2453" stopIfTrue="1">
      <formula>$U$13&gt;=31</formula>
    </cfRule>
  </conditionalFormatting>
  <conditionalFormatting sqref="B53:E53 G53:K53 AL53 BG53 X53:AF53 AS53:BA53">
    <cfRule type="expression" dxfId="5" priority="2459" stopIfTrue="1">
      <formula>$U$13&gt;=32</formula>
    </cfRule>
  </conditionalFormatting>
  <conditionalFormatting sqref="B54:E54 G54:K54 AL54 BG54 X54:AF54 AS54:BA54">
    <cfRule type="expression" dxfId="4" priority="2465" stopIfTrue="1">
      <formula>$U$13&gt;=33</formula>
    </cfRule>
  </conditionalFormatting>
  <conditionalFormatting sqref="B55:E55 G55:K55 AL55 BG55 X55:AF55 AS55:BA55">
    <cfRule type="expression" dxfId="3" priority="2471" stopIfTrue="1">
      <formula>$U$13&gt;=34</formula>
    </cfRule>
  </conditionalFormatting>
  <conditionalFormatting sqref="B56:E56 G56:K56 AL56 BG56 X56:AF56 AS56:BA56">
    <cfRule type="expression" dxfId="2" priority="2477" stopIfTrue="1">
      <formula>$U$13&gt;=35</formula>
    </cfRule>
  </conditionalFormatting>
  <conditionalFormatting sqref="B57:E57 G57:K57 AL57 BG57 X57:AF57 AS57:BA57">
    <cfRule type="expression" dxfId="1" priority="2483" stopIfTrue="1">
      <formula>$U$13&gt;=36</formula>
    </cfRule>
  </conditionalFormatting>
  <conditionalFormatting sqref="B23:K23 AL23 BG23 X23:AF23 AS23:BA23">
    <cfRule type="expression" dxfId="0" priority="2489">
      <formula>$U$13&gt;=2</formula>
    </cfRule>
  </conditionalFormatting>
  <dataValidations xWindow="873" yWindow="368" count="8">
    <dataValidation type="list" allowBlank="1" showInputMessage="1" showErrorMessage="1" sqref="AN22:AP57 L22:L57 G22:I57 AF22:AF57 Q22:S57 BA22:BA57">
      <formula1>介助者の移動速度</formula1>
    </dataValidation>
    <dataValidation type="list" allowBlank="1" showInputMessage="1" showErrorMessage="1" sqref="X22:X57 AS22:AS57">
      <formula1>要保護者の移動速度</formula1>
    </dataValidation>
    <dataValidation type="list" allowBlank="1" showInputMessage="1" showErrorMessage="1" sqref="AI22:AI57 BD22:BD57">
      <formula1>介助用具</formula1>
    </dataValidation>
    <dataValidation type="list" allowBlank="1" showInputMessage="1" showErrorMessage="1" sqref="M65">
      <formula1>仕上げ</formula1>
    </dataValidation>
    <dataValidation type="list" allowBlank="1" showInputMessage="1" showErrorMessage="1" sqref="M66:M67">
      <formula1>有無</formula1>
    </dataValidation>
    <dataValidation type="list" allowBlank="1" showInputMessage="1" showErrorMessage="1" sqref="M70">
      <formula1>区画</formula1>
    </dataValidation>
    <dataValidation imeMode="off" allowBlank="1" showInputMessage="1" showErrorMessage="1" sqref="U2 V13:W13 U6:U10 M71:M72 U13:U16 O22:P57 J22:K57 T22:U57 AL22:AL57 V6:W7 AQ22:AR57 X14:Y16 BG22:BG57"/>
    <dataValidation type="list" allowBlank="1" showInputMessage="1" showErrorMessage="1" sqref="U4">
      <formula1>はい</formula1>
    </dataValidation>
  </dataValidations>
  <pageMargins left="0.59055118110236227" right="0.39370078740157483" top="0.78740157480314965" bottom="0.78740157480314965" header="0.51181102362204722" footer="0.51181102362204722"/>
  <pageSetup paperSize="8" orientation="landscape" r:id="rId1"/>
  <headerFooter alignWithMargins="0">
    <oddHeader>&amp;L避難所要時間計算プログラム&amp;Rさいたま市消防局</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showGridLines="0" workbookViewId="0">
      <selection activeCell="B32" sqref="B32"/>
    </sheetView>
  </sheetViews>
  <sheetFormatPr defaultRowHeight="13.5" x14ac:dyDescent="0.15"/>
  <cols>
    <col min="2" max="2" width="42.5" customWidth="1"/>
    <col min="3" max="3" width="5" customWidth="1"/>
  </cols>
  <sheetData>
    <row r="2" spans="2:3" x14ac:dyDescent="0.15">
      <c r="B2" t="s">
        <v>7</v>
      </c>
    </row>
    <row r="3" spans="2:3" x14ac:dyDescent="0.15">
      <c r="B3" s="1" t="s">
        <v>1</v>
      </c>
      <c r="C3" s="1">
        <v>27</v>
      </c>
    </row>
    <row r="4" spans="2:3" x14ac:dyDescent="0.15">
      <c r="B4" s="1" t="s">
        <v>2</v>
      </c>
      <c r="C4" s="1">
        <v>36</v>
      </c>
    </row>
    <row r="5" spans="2:3" x14ac:dyDescent="0.15">
      <c r="B5" s="1" t="s">
        <v>3</v>
      </c>
      <c r="C5" s="1">
        <v>60</v>
      </c>
    </row>
    <row r="7" spans="2:3" x14ac:dyDescent="0.15">
      <c r="B7" t="s">
        <v>8</v>
      </c>
    </row>
    <row r="8" spans="2:3" x14ac:dyDescent="0.15">
      <c r="B8" s="1" t="s">
        <v>4</v>
      </c>
      <c r="C8" s="1">
        <v>0.5</v>
      </c>
    </row>
    <row r="9" spans="2:3" x14ac:dyDescent="0.15">
      <c r="B9" s="1" t="s">
        <v>119</v>
      </c>
      <c r="C9" s="1">
        <v>1.5</v>
      </c>
    </row>
    <row r="11" spans="2:3" x14ac:dyDescent="0.15">
      <c r="B11" t="s">
        <v>11</v>
      </c>
    </row>
    <row r="12" spans="2:3" x14ac:dyDescent="0.15">
      <c r="B12" s="1" t="s">
        <v>9</v>
      </c>
      <c r="C12" s="1">
        <v>0.5</v>
      </c>
    </row>
    <row r="13" spans="2:3" x14ac:dyDescent="0.15">
      <c r="B13" s="1" t="s">
        <v>48</v>
      </c>
      <c r="C13" s="1">
        <v>1</v>
      </c>
    </row>
    <row r="15" spans="2:3" x14ac:dyDescent="0.15">
      <c r="B15" t="s">
        <v>34</v>
      </c>
    </row>
    <row r="16" spans="2:3" x14ac:dyDescent="0.15">
      <c r="B16" s="1" t="s">
        <v>35</v>
      </c>
      <c r="C16" s="1">
        <v>3</v>
      </c>
    </row>
    <row r="17" spans="2:3" x14ac:dyDescent="0.15">
      <c r="B17" s="1" t="s">
        <v>36</v>
      </c>
      <c r="C17" s="1">
        <v>2</v>
      </c>
    </row>
    <row r="18" spans="2:3" x14ac:dyDescent="0.15">
      <c r="B18" s="1" t="s">
        <v>37</v>
      </c>
      <c r="C18" s="1">
        <v>1</v>
      </c>
    </row>
    <row r="20" spans="2:3" x14ac:dyDescent="0.15">
      <c r="B20" s="1" t="s">
        <v>38</v>
      </c>
      <c r="C20" s="1">
        <v>1</v>
      </c>
    </row>
    <row r="21" spans="2:3" x14ac:dyDescent="0.15">
      <c r="B21" s="1" t="s">
        <v>39</v>
      </c>
      <c r="C21" s="1">
        <v>0</v>
      </c>
    </row>
    <row r="23" spans="2:3" x14ac:dyDescent="0.15">
      <c r="B23" t="s">
        <v>43</v>
      </c>
    </row>
    <row r="24" spans="2:3" x14ac:dyDescent="0.15">
      <c r="B24" s="1" t="s">
        <v>40</v>
      </c>
      <c r="C24" s="1">
        <v>3</v>
      </c>
    </row>
    <row r="25" spans="2:3" x14ac:dyDescent="0.15">
      <c r="B25" s="1" t="s">
        <v>41</v>
      </c>
      <c r="C25" s="1">
        <v>2</v>
      </c>
    </row>
    <row r="26" spans="2:3" x14ac:dyDescent="0.15">
      <c r="B26" s="1" t="s">
        <v>42</v>
      </c>
      <c r="C26" s="1">
        <v>1</v>
      </c>
    </row>
    <row r="29" spans="2:3" x14ac:dyDescent="0.15">
      <c r="B29" s="1" t="s">
        <v>4</v>
      </c>
      <c r="C29" s="1" t="s">
        <v>49</v>
      </c>
    </row>
    <row r="30" spans="2:3" x14ac:dyDescent="0.15">
      <c r="B30" s="1" t="s">
        <v>1</v>
      </c>
      <c r="C30" s="1" t="s">
        <v>3</v>
      </c>
    </row>
    <row r="31" spans="2:3" x14ac:dyDescent="0.15">
      <c r="B31" s="1" t="s">
        <v>2</v>
      </c>
    </row>
    <row r="32" spans="2:3" x14ac:dyDescent="0.15">
      <c r="B32" s="1" t="s">
        <v>3</v>
      </c>
    </row>
    <row r="34" spans="2:3" x14ac:dyDescent="0.15">
      <c r="B34" s="1" t="s">
        <v>65</v>
      </c>
      <c r="C34" s="1">
        <v>1</v>
      </c>
    </row>
    <row r="35" spans="2:3" x14ac:dyDescent="0.15">
      <c r="B35" s="1" t="s">
        <v>66</v>
      </c>
      <c r="C35" s="1">
        <v>2</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避難所要時間算定</vt:lpstr>
      <vt:lpstr>リスト</vt:lpstr>
      <vt:lpstr>はい</vt:lpstr>
      <vt:lpstr>介助者の移動速度</vt:lpstr>
      <vt:lpstr>介助用具</vt:lpstr>
      <vt:lpstr>区画</vt:lpstr>
      <vt:lpstr>仕上げ</vt:lpstr>
      <vt:lpstr>有無</vt:lpstr>
      <vt:lpstr>要保護者の移動速度</vt:lpstr>
    </vt:vector>
  </TitlesOfParts>
  <Company>さいたま市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避難所要時間計算プログラム</dc:title>
  <dc:subject>避難所要時間計算プログラム</dc:subject>
  <dc:creator>さいたま市</dc:creator>
  <cp:lastModifiedBy>さいたま市</cp:lastModifiedBy>
  <cp:lastPrinted>2013-06-06T08:47:45Z</cp:lastPrinted>
  <dcterms:created xsi:type="dcterms:W3CDTF">2008-09-19T09:01:44Z</dcterms:created>
  <dcterms:modified xsi:type="dcterms:W3CDTF">2013-06-25T00:09:34Z</dcterms:modified>
</cp:coreProperties>
</file>