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afi002\0060000水道局\0060010業務部\0060065給水装置課\Ｈ２９\03給水装置係\05構造材質【継続】\給水装置工事施行要領\【給水装置施行要領H30.4 版】\★確定版（ｗｏｒｄ）\様式一覧\"/>
    </mc:Choice>
  </mc:AlternateContent>
  <bookViews>
    <workbookView xWindow="-12" yWindow="4320" windowWidth="19596" windowHeight="4356"/>
  </bookViews>
  <sheets>
    <sheet name="増圧水理計算検討書  (Ver7) " sheetId="15" r:id="rId1"/>
  </sheets>
  <definedNames>
    <definedName name="_xlnm.Print_Area" localSheetId="0">'増圧水理計算検討書  (Ver7) '!$B$3:$AP$61</definedName>
  </definedNames>
  <calcPr calcId="162913"/>
</workbook>
</file>

<file path=xl/calcChain.xml><?xml version="1.0" encoding="utf-8"?>
<calcChain xmlns="http://schemas.openxmlformats.org/spreadsheetml/2006/main">
  <c r="AS5" i="15" l="1"/>
  <c r="AS6" i="15" s="1"/>
  <c r="AS11" i="15"/>
  <c r="AS13" i="15" s="1"/>
  <c r="AR31" i="15"/>
  <c r="AS22" i="15"/>
  <c r="U16" i="15" s="1"/>
  <c r="AU31" i="15" s="1"/>
  <c r="AV31" i="15"/>
  <c r="AW31" i="15"/>
  <c r="AX31" i="15"/>
  <c r="AX41" i="15"/>
  <c r="AS31" i="15"/>
  <c r="M31" i="15"/>
  <c r="M32" i="15" s="1"/>
  <c r="P31" i="15"/>
  <c r="P32" i="15"/>
  <c r="S31" i="15"/>
  <c r="S32" i="15" s="1"/>
  <c r="V31" i="15"/>
  <c r="V32" i="15"/>
  <c r="Y31" i="15"/>
  <c r="Y32" i="15" s="1"/>
  <c r="AB31" i="15"/>
  <c r="AB32" i="15"/>
  <c r="AR29" i="15"/>
  <c r="AW29" i="15"/>
  <c r="AV29" i="15"/>
  <c r="AX29" i="15"/>
  <c r="M29" i="15"/>
  <c r="M30" i="15" s="1"/>
  <c r="P29" i="15"/>
  <c r="P30" i="15" s="1"/>
  <c r="S29" i="15"/>
  <c r="S30" i="15" s="1"/>
  <c r="V29" i="15"/>
  <c r="V30" i="15" s="1"/>
  <c r="Y29" i="15"/>
  <c r="Y30" i="15" s="1"/>
  <c r="AB29" i="15"/>
  <c r="AB30" i="15" s="1"/>
  <c r="AT41" i="15"/>
  <c r="AT20" i="15"/>
  <c r="AT42" i="15"/>
  <c r="AT19" i="15"/>
  <c r="AT45" i="15"/>
  <c r="AT44" i="15"/>
  <c r="AT43" i="15"/>
  <c r="AX40" i="15"/>
  <c r="AT40" i="15"/>
  <c r="AX39" i="15"/>
  <c r="AX38" i="15"/>
  <c r="AX37" i="15"/>
  <c r="AX36" i="15"/>
  <c r="Z48" i="15"/>
  <c r="F53" i="15"/>
  <c r="Z53" i="15" s="1"/>
  <c r="F54" i="15"/>
  <c r="AS21" i="15"/>
  <c r="AT39" i="15"/>
  <c r="AT38" i="15"/>
  <c r="AT37" i="15"/>
  <c r="AT36" i="15"/>
  <c r="AL7" i="15"/>
  <c r="AS29" i="15"/>
  <c r="AL8" i="15"/>
  <c r="AY31" i="15"/>
  <c r="AU20" i="15" s="1"/>
  <c r="AV20" i="15"/>
  <c r="J31" i="15" s="1"/>
  <c r="AG11" i="15"/>
  <c r="O58" i="15" l="1"/>
  <c r="AB15" i="15"/>
  <c r="AA58" i="15"/>
  <c r="AU5" i="15"/>
  <c r="U22" i="15"/>
  <c r="D31" i="15" s="1"/>
  <c r="AU11" i="15"/>
  <c r="AU13" i="15" s="1"/>
  <c r="AS12" i="15"/>
  <c r="AU12" i="15" s="1"/>
  <c r="AU6" i="15"/>
  <c r="AS7" i="15"/>
  <c r="AS8" i="15"/>
  <c r="AY29" i="15"/>
  <c r="AT29" i="15" s="1"/>
  <c r="AD31" i="15"/>
  <c r="AJ31" i="15" s="1"/>
  <c r="AT31" i="15"/>
  <c r="AD29" i="15"/>
  <c r="AJ29" i="15" s="1"/>
  <c r="AU8" i="15" l="1"/>
  <c r="E31" i="15"/>
  <c r="AM31" i="15" s="1"/>
  <c r="AS14" i="15"/>
  <c r="B31" i="15"/>
  <c r="AU7" i="15"/>
  <c r="AS16" i="15"/>
  <c r="AS10" i="15"/>
  <c r="AU10" i="15" s="1"/>
  <c r="AS9" i="15"/>
  <c r="AU9" i="15" s="1"/>
  <c r="AU19" i="15"/>
  <c r="AV19" i="15" s="1"/>
  <c r="J29" i="15" s="1"/>
  <c r="AG12" i="15" l="1"/>
  <c r="AS15" i="15"/>
  <c r="AU15" i="15" s="1"/>
  <c r="AB16" i="15" s="1"/>
  <c r="AU29" i="15" s="1"/>
  <c r="AU14" i="15"/>
  <c r="AU16" i="15"/>
  <c r="AB22" i="15" l="1"/>
  <c r="E29" i="15" s="1"/>
  <c r="AM29" i="15" s="1"/>
  <c r="AM33" i="15" s="1"/>
  <c r="Z40" i="15" s="1"/>
  <c r="Z42" i="15" s="1"/>
  <c r="Z43" i="15" s="1"/>
  <c r="B29" i="15" l="1"/>
  <c r="V58" i="15"/>
  <c r="D29" i="15"/>
</calcChain>
</file>

<file path=xl/sharedStrings.xml><?xml version="1.0" encoding="utf-8"?>
<sst xmlns="http://schemas.openxmlformats.org/spreadsheetml/2006/main" count="260" uniqueCount="209">
  <si>
    <t>増圧</t>
    <rPh sb="0" eb="1">
      <t>ゾウ</t>
    </rPh>
    <rPh sb="1" eb="2">
      <t>アツ</t>
    </rPh>
    <phoneticPr fontId="2"/>
  </si>
  <si>
    <t>直圧</t>
    <rPh sb="0" eb="1">
      <t>チョク</t>
    </rPh>
    <rPh sb="1" eb="2">
      <t>アツ</t>
    </rPh>
    <phoneticPr fontId="2"/>
  </si>
  <si>
    <t>口径</t>
    <rPh sb="0" eb="2">
      <t>コウケイ</t>
    </rPh>
    <phoneticPr fontId="2"/>
  </si>
  <si>
    <t>給水装置工事の場所</t>
    <rPh sb="0" eb="2">
      <t>キュウスイ</t>
    </rPh>
    <rPh sb="2" eb="4">
      <t>ソウチ</t>
    </rPh>
    <rPh sb="4" eb="6">
      <t>コウジ</t>
    </rPh>
    <rPh sb="7" eb="9">
      <t>バショ</t>
    </rPh>
    <phoneticPr fontId="2"/>
  </si>
  <si>
    <t>仕切弁</t>
    <rPh sb="0" eb="2">
      <t>シキリ</t>
    </rPh>
    <rPh sb="2" eb="3">
      <t>ベン</t>
    </rPh>
    <phoneticPr fontId="2"/>
  </si>
  <si>
    <t>合計</t>
    <rPh sb="0" eb="2">
      <t>ゴウケイ</t>
    </rPh>
    <phoneticPr fontId="2"/>
  </si>
  <si>
    <t>建  築  名  称</t>
    <rPh sb="0" eb="1">
      <t>ダテ</t>
    </rPh>
    <rPh sb="3" eb="4">
      <t>チク</t>
    </rPh>
    <rPh sb="6" eb="7">
      <t>ナ</t>
    </rPh>
    <rPh sb="9" eb="10">
      <t>ショウ</t>
    </rPh>
    <phoneticPr fontId="2"/>
  </si>
  <si>
    <t>階層</t>
    <rPh sb="0" eb="1">
      <t>カイ</t>
    </rPh>
    <rPh sb="1" eb="2">
      <t>ソウ</t>
    </rPh>
    <phoneticPr fontId="2"/>
  </si>
  <si>
    <t>階</t>
    <rPh sb="0" eb="1">
      <t>カイ</t>
    </rPh>
    <phoneticPr fontId="2"/>
  </si>
  <si>
    <t>建  築  用  途</t>
    <rPh sb="0" eb="1">
      <t>ダテ</t>
    </rPh>
    <rPh sb="3" eb="4">
      <t>チク</t>
    </rPh>
    <rPh sb="6" eb="7">
      <t>ヨウ</t>
    </rPh>
    <rPh sb="9" eb="10">
      <t>ト</t>
    </rPh>
    <phoneticPr fontId="2"/>
  </si>
  <si>
    <t>総給水戸数</t>
    <rPh sb="0" eb="1">
      <t>ソウ</t>
    </rPh>
    <rPh sb="1" eb="3">
      <t>キュウスイ</t>
    </rPh>
    <rPh sb="3" eb="5">
      <t>コスウ</t>
    </rPh>
    <phoneticPr fontId="2"/>
  </si>
  <si>
    <t>ﾌｧﾐﾘｰﾀｲﾌﾟ</t>
    <phoneticPr fontId="2"/>
  </si>
  <si>
    <t>戸</t>
    <rPh sb="0" eb="1">
      <t>コ</t>
    </rPh>
    <phoneticPr fontId="2"/>
  </si>
  <si>
    <t>ﾜﾝﾙｰﾑﾀｲﾌﾟ</t>
    <phoneticPr fontId="2"/>
  </si>
  <si>
    <t>増圧給水戸数</t>
    <rPh sb="0" eb="1">
      <t>ゾウ</t>
    </rPh>
    <rPh sb="1" eb="2">
      <t>アツ</t>
    </rPh>
    <rPh sb="2" eb="4">
      <t>キュウスイ</t>
    </rPh>
    <rPh sb="4" eb="6">
      <t>コスウ</t>
    </rPh>
    <phoneticPr fontId="2"/>
  </si>
  <si>
    <t>ﾌｧﾐﾘｰﾀｲﾌﾟ</t>
    <phoneticPr fontId="2"/>
  </si>
  <si>
    <t>１．給水量の算出</t>
    <rPh sb="2" eb="4">
      <t>キュウスイ</t>
    </rPh>
    <rPh sb="4" eb="5">
      <t>リョウ</t>
    </rPh>
    <rPh sb="6" eb="8">
      <t>サンシュツ</t>
    </rPh>
    <phoneticPr fontId="2"/>
  </si>
  <si>
    <t>配水管口径</t>
    <rPh sb="0" eb="3">
      <t>ハイスイカン</t>
    </rPh>
    <rPh sb="3" eb="5">
      <t>コウケイ</t>
    </rPh>
    <phoneticPr fontId="2"/>
  </si>
  <si>
    <t>給水方式</t>
    <rPh sb="0" eb="2">
      <t>キュウスイ</t>
    </rPh>
    <rPh sb="2" eb="4">
      <t>ホウシキ</t>
    </rPh>
    <phoneticPr fontId="2"/>
  </si>
  <si>
    <t>区間</t>
    <rPh sb="0" eb="2">
      <t>クカン</t>
    </rPh>
    <phoneticPr fontId="2"/>
  </si>
  <si>
    <t>A</t>
    <phoneticPr fontId="2"/>
  </si>
  <si>
    <t>～</t>
    <phoneticPr fontId="2"/>
  </si>
  <si>
    <t>B</t>
    <phoneticPr fontId="2"/>
  </si>
  <si>
    <t>増圧単一方式</t>
    <rPh sb="0" eb="1">
      <t>ゾウ</t>
    </rPh>
    <rPh sb="1" eb="2">
      <t>アツ</t>
    </rPh>
    <rPh sb="2" eb="4">
      <t>タンイツ</t>
    </rPh>
    <rPh sb="4" eb="6">
      <t>ホウシキ</t>
    </rPh>
    <phoneticPr fontId="2"/>
  </si>
  <si>
    <t>直圧併用方式</t>
    <rPh sb="0" eb="1">
      <t>チョク</t>
    </rPh>
    <rPh sb="1" eb="2">
      <t>アツ</t>
    </rPh>
    <rPh sb="2" eb="4">
      <t>ヘイヨウ</t>
    </rPh>
    <rPh sb="4" eb="6">
      <t>ホウシキ</t>
    </rPh>
    <phoneticPr fontId="2"/>
  </si>
  <si>
    <t>総給水量（L/min）</t>
    <rPh sb="0" eb="1">
      <t>ソウ</t>
    </rPh>
    <rPh sb="1" eb="2">
      <t>キュウ</t>
    </rPh>
    <rPh sb="2" eb="3">
      <t>ミズ</t>
    </rPh>
    <rPh sb="3" eb="4">
      <t>リョウ</t>
    </rPh>
    <phoneticPr fontId="2"/>
  </si>
  <si>
    <t>２．給水装置の損失水頭</t>
    <rPh sb="2" eb="4">
      <t>キュウスイ</t>
    </rPh>
    <rPh sb="4" eb="6">
      <t>ソウチ</t>
    </rPh>
    <rPh sb="7" eb="9">
      <t>ソンシツ</t>
    </rPh>
    <rPh sb="9" eb="11">
      <t>スイトウ</t>
    </rPh>
    <phoneticPr fontId="2"/>
  </si>
  <si>
    <t>給水量</t>
    <rPh sb="0" eb="2">
      <t>キュウスイ</t>
    </rPh>
    <rPh sb="2" eb="3">
      <t>リョウ</t>
    </rPh>
    <phoneticPr fontId="2"/>
  </si>
  <si>
    <t>給水</t>
    <rPh sb="0" eb="2">
      <t>キュウスイ</t>
    </rPh>
    <phoneticPr fontId="2"/>
  </si>
  <si>
    <t>流速</t>
    <rPh sb="0" eb="2">
      <t>リュウソク</t>
    </rPh>
    <phoneticPr fontId="2"/>
  </si>
  <si>
    <t>サドル付</t>
    <rPh sb="3" eb="4">
      <t>ツ</t>
    </rPh>
    <phoneticPr fontId="2"/>
  </si>
  <si>
    <t>割Ｔ字管</t>
    <rPh sb="0" eb="1">
      <t>ワリ</t>
    </rPh>
    <rPh sb="2" eb="3">
      <t>ジ</t>
    </rPh>
    <rPh sb="3" eb="4">
      <t>カン</t>
    </rPh>
    <phoneticPr fontId="2"/>
  </si>
  <si>
    <t>90°</t>
    <phoneticPr fontId="2"/>
  </si>
  <si>
    <t>チーズ</t>
    <phoneticPr fontId="2"/>
  </si>
  <si>
    <t>直管</t>
    <rPh sb="0" eb="1">
      <t>チョッカン</t>
    </rPh>
    <rPh sb="1" eb="2">
      <t>カン</t>
    </rPh>
    <phoneticPr fontId="2"/>
  </si>
  <si>
    <t>直管</t>
    <rPh sb="0" eb="1">
      <t>チョク</t>
    </rPh>
    <rPh sb="1" eb="2">
      <t>カン</t>
    </rPh>
    <phoneticPr fontId="2"/>
  </si>
  <si>
    <t>損失</t>
    <rPh sb="0" eb="2">
      <t>ソンシツ</t>
    </rPh>
    <phoneticPr fontId="2"/>
  </si>
  <si>
    <t>実内口径</t>
    <rPh sb="0" eb="1">
      <t>ジツ</t>
    </rPh>
    <rPh sb="1" eb="2">
      <t>ナイ</t>
    </rPh>
    <rPh sb="2" eb="4">
      <t>コウケイ</t>
    </rPh>
    <phoneticPr fontId="2"/>
  </si>
  <si>
    <t>断面積</t>
    <rPh sb="0" eb="3">
      <t>ダンメンセキ</t>
    </rPh>
    <phoneticPr fontId="2"/>
  </si>
  <si>
    <t>流量</t>
    <rPh sb="0" eb="2">
      <t>リュウリョウ</t>
    </rPh>
    <phoneticPr fontId="2"/>
  </si>
  <si>
    <t>分水栓</t>
  </si>
  <si>
    <t>～</t>
  </si>
  <si>
    <t>合計損失水頭(m)</t>
    <rPh sb="0" eb="2">
      <t>ゴウケイ</t>
    </rPh>
    <rPh sb="2" eb="4">
      <t>ソンシツ</t>
    </rPh>
    <rPh sb="4" eb="6">
      <t>スイトウ</t>
    </rPh>
    <phoneticPr fontId="2"/>
  </si>
  <si>
    <t>Ｐ2：</t>
    <phoneticPr fontId="2"/>
  </si>
  <si>
    <t>３．増圧給水設備流入圧力</t>
    <rPh sb="2" eb="3">
      <t>ゾウ</t>
    </rPh>
    <rPh sb="3" eb="4">
      <t>アツ</t>
    </rPh>
    <rPh sb="4" eb="6">
      <t>キュウスイ</t>
    </rPh>
    <rPh sb="6" eb="8">
      <t>セツビ</t>
    </rPh>
    <rPh sb="8" eb="10">
      <t>リュウニュウ</t>
    </rPh>
    <rPh sb="10" eb="12">
      <t>アツリョク</t>
    </rPh>
    <phoneticPr fontId="2"/>
  </si>
  <si>
    <t>設計水圧</t>
    <rPh sb="0" eb="1">
      <t>セツ</t>
    </rPh>
    <rPh sb="1" eb="2">
      <t>ケイ</t>
    </rPh>
    <rPh sb="2" eb="3">
      <t>ミズ</t>
    </rPh>
    <rPh sb="3" eb="4">
      <t>アツ</t>
    </rPh>
    <phoneticPr fontId="2"/>
  </si>
  <si>
    <t>15ｍとする</t>
    <phoneticPr fontId="2"/>
  </si>
  <si>
    <t>＝</t>
    <phoneticPr fontId="2"/>
  </si>
  <si>
    <t>m</t>
    <phoneticPr fontId="2"/>
  </si>
  <si>
    <t>Ｐ1：</t>
    <phoneticPr fontId="2"/>
  </si>
  <si>
    <t>配水管管芯から増圧給水設備までの高低差（Ｈ）</t>
    <rPh sb="0" eb="3">
      <t>ハイスイカン</t>
    </rPh>
    <rPh sb="3" eb="4">
      <t>カン</t>
    </rPh>
    <rPh sb="4" eb="5">
      <t>シン</t>
    </rPh>
    <rPh sb="7" eb="8">
      <t>ゾウ</t>
    </rPh>
    <rPh sb="8" eb="9">
      <t>アツ</t>
    </rPh>
    <rPh sb="9" eb="11">
      <t>キュウスイ</t>
    </rPh>
    <rPh sb="11" eb="13">
      <t>セツビ</t>
    </rPh>
    <rPh sb="16" eb="17">
      <t>タカ</t>
    </rPh>
    <rPh sb="17" eb="18">
      <t>テイ</t>
    </rPh>
    <rPh sb="18" eb="19">
      <t>サ</t>
    </rPh>
    <phoneticPr fontId="2"/>
  </si>
  <si>
    <t>＝</t>
    <phoneticPr fontId="2"/>
  </si>
  <si>
    <t>m</t>
    <phoneticPr fontId="2"/>
  </si>
  <si>
    <t>Ｐ2：</t>
    <phoneticPr fontId="2"/>
  </si>
  <si>
    <t>分岐から減圧式逆流防止器までの圧力損失</t>
    <rPh sb="0" eb="2">
      <t>ブンキ</t>
    </rPh>
    <rPh sb="4" eb="6">
      <t>ゲンアツ</t>
    </rPh>
    <rPh sb="6" eb="7">
      <t>シキ</t>
    </rPh>
    <rPh sb="7" eb="9">
      <t>ギャクリュウ</t>
    </rPh>
    <rPh sb="9" eb="11">
      <t>ボウシ</t>
    </rPh>
    <rPh sb="11" eb="12">
      <t>キ</t>
    </rPh>
    <rPh sb="15" eb="17">
      <t>アツリョク</t>
    </rPh>
    <rPh sb="17" eb="19">
      <t>ソンシツ</t>
    </rPh>
    <phoneticPr fontId="2"/>
  </si>
  <si>
    <t>＝</t>
    <phoneticPr fontId="2"/>
  </si>
  <si>
    <t>m</t>
    <phoneticPr fontId="2"/>
  </si>
  <si>
    <t>Ｐ3：</t>
    <phoneticPr fontId="2"/>
  </si>
  <si>
    <t>減圧式逆流防止器損失</t>
    <rPh sb="0" eb="2">
      <t>ゲンアツ</t>
    </rPh>
    <rPh sb="2" eb="3">
      <t>シキ</t>
    </rPh>
    <rPh sb="3" eb="5">
      <t>ギャクリュウ</t>
    </rPh>
    <rPh sb="5" eb="7">
      <t>ボウシ</t>
    </rPh>
    <rPh sb="7" eb="8">
      <t>キ</t>
    </rPh>
    <rPh sb="8" eb="10">
      <t>ソンシツ</t>
    </rPh>
    <phoneticPr fontId="2"/>
  </si>
  <si>
    <t>＝</t>
    <phoneticPr fontId="2"/>
  </si>
  <si>
    <t>m</t>
    <phoneticPr fontId="2"/>
  </si>
  <si>
    <t>Ｐin：</t>
    <phoneticPr fontId="2"/>
  </si>
  <si>
    <t>逆流防止器上流側設置</t>
    <rPh sb="0" eb="2">
      <t>ギャクリュウ</t>
    </rPh>
    <rPh sb="2" eb="4">
      <t>ボウシ</t>
    </rPh>
    <rPh sb="4" eb="5">
      <t>キ</t>
    </rPh>
    <rPh sb="5" eb="7">
      <t>ジョウリュウ</t>
    </rPh>
    <rPh sb="7" eb="8">
      <t>ガワ</t>
    </rPh>
    <rPh sb="8" eb="10">
      <t>セッチ</t>
    </rPh>
    <phoneticPr fontId="2"/>
  </si>
  <si>
    <t>差圧</t>
    <rPh sb="0" eb="1">
      <t>サ</t>
    </rPh>
    <rPh sb="1" eb="2">
      <t>アツ</t>
    </rPh>
    <phoneticPr fontId="2"/>
  </si>
  <si>
    <t>P0-（P1+P2+P3）</t>
    <phoneticPr fontId="2"/>
  </si>
  <si>
    <t>＝</t>
    <phoneticPr fontId="2"/>
  </si>
  <si>
    <t>m</t>
    <phoneticPr fontId="2"/>
  </si>
  <si>
    <t>４．増圧給水設備の検討</t>
    <rPh sb="2" eb="3">
      <t>ゾウ</t>
    </rPh>
    <rPh sb="3" eb="4">
      <t>アツ</t>
    </rPh>
    <rPh sb="4" eb="6">
      <t>キュウスイ</t>
    </rPh>
    <rPh sb="6" eb="8">
      <t>セツビ</t>
    </rPh>
    <rPh sb="9" eb="11">
      <t>ケントウ</t>
    </rPh>
    <phoneticPr fontId="2"/>
  </si>
  <si>
    <t>Ｐ4：</t>
    <phoneticPr fontId="2"/>
  </si>
  <si>
    <t>ＢＰからメーターまでの損失水頭</t>
    <rPh sb="11" eb="12">
      <t>ソン</t>
    </rPh>
    <rPh sb="12" eb="13">
      <t>シツ</t>
    </rPh>
    <rPh sb="13" eb="14">
      <t>ミズ</t>
    </rPh>
    <rPh sb="14" eb="15">
      <t>アタマ</t>
    </rPh>
    <phoneticPr fontId="2"/>
  </si>
  <si>
    <t>（Ｐ6+Ｐ7）×0.1ｍ</t>
    <phoneticPr fontId="2"/>
  </si>
  <si>
    <t>Ｐ5：</t>
    <phoneticPr fontId="2"/>
  </si>
  <si>
    <t>末端必要水圧</t>
    <rPh sb="0" eb="1">
      <t>スエ</t>
    </rPh>
    <rPh sb="1" eb="2">
      <t>ハシ</t>
    </rPh>
    <rPh sb="2" eb="3">
      <t>ヒツ</t>
    </rPh>
    <rPh sb="3" eb="4">
      <t>ヨウ</t>
    </rPh>
    <rPh sb="4" eb="5">
      <t>ミズ</t>
    </rPh>
    <rPh sb="5" eb="6">
      <t>アツ</t>
    </rPh>
    <phoneticPr fontId="2"/>
  </si>
  <si>
    <t>＝</t>
    <phoneticPr fontId="2"/>
  </si>
  <si>
    <t>m</t>
    <phoneticPr fontId="2"/>
  </si>
  <si>
    <t>Ｐ6：</t>
    <phoneticPr fontId="2"/>
  </si>
  <si>
    <t>最上階給水栓高　　</t>
    <rPh sb="0" eb="1">
      <t>サイ</t>
    </rPh>
    <rPh sb="1" eb="2">
      <t>ジョウ</t>
    </rPh>
    <rPh sb="2" eb="3">
      <t>カイ</t>
    </rPh>
    <rPh sb="3" eb="4">
      <t>キュウ</t>
    </rPh>
    <rPh sb="4" eb="5">
      <t>スイ</t>
    </rPh>
    <rPh sb="5" eb="6">
      <t>セン</t>
    </rPh>
    <rPh sb="6" eb="7">
      <t>タカ</t>
    </rPh>
    <phoneticPr fontId="2"/>
  </si>
  <si>
    <t>（増圧給水設備と末端最高位の高低差）</t>
  </si>
  <si>
    <t>＝</t>
    <phoneticPr fontId="2"/>
  </si>
  <si>
    <t>m</t>
    <phoneticPr fontId="2"/>
  </si>
  <si>
    <t>Ｐ7：</t>
    <phoneticPr fontId="2"/>
  </si>
  <si>
    <t>横方向配管延長　</t>
    <rPh sb="0" eb="1">
      <t>ヨコ</t>
    </rPh>
    <rPh sb="1" eb="2">
      <t>ホウ</t>
    </rPh>
    <rPh sb="2" eb="3">
      <t>ムカイ</t>
    </rPh>
    <rPh sb="3" eb="4">
      <t>クバ</t>
    </rPh>
    <rPh sb="4" eb="5">
      <t>カン</t>
    </rPh>
    <rPh sb="5" eb="6">
      <t>エン</t>
    </rPh>
    <rPh sb="6" eb="7">
      <t>チョウ</t>
    </rPh>
    <phoneticPr fontId="2"/>
  </si>
  <si>
    <t>（増圧給水設備から分岐まで）</t>
  </si>
  <si>
    <t>pout</t>
    <phoneticPr fontId="2"/>
  </si>
  <si>
    <t>給水用具負荷全楊程</t>
    <rPh sb="0" eb="1">
      <t>キュウ</t>
    </rPh>
    <rPh sb="1" eb="2">
      <t>ミズ</t>
    </rPh>
    <rPh sb="2" eb="3">
      <t>ヨウ</t>
    </rPh>
    <rPh sb="3" eb="4">
      <t>グ</t>
    </rPh>
    <rPh sb="4" eb="5">
      <t>フ</t>
    </rPh>
    <rPh sb="5" eb="6">
      <t>ニ</t>
    </rPh>
    <rPh sb="6" eb="7">
      <t>ゼン</t>
    </rPh>
    <rPh sb="7" eb="8">
      <t>ヨウ</t>
    </rPh>
    <rPh sb="8" eb="9">
      <t>テイ</t>
    </rPh>
    <phoneticPr fontId="2"/>
  </si>
  <si>
    <t>逆流防止器上流側</t>
    <rPh sb="0" eb="2">
      <t>ギャクリュウ</t>
    </rPh>
    <rPh sb="2" eb="4">
      <t>ボウシ</t>
    </rPh>
    <rPh sb="4" eb="5">
      <t>キ</t>
    </rPh>
    <rPh sb="5" eb="7">
      <t>ジョウリュウ</t>
    </rPh>
    <rPh sb="7" eb="8">
      <t>ガワ</t>
    </rPh>
    <phoneticPr fontId="2"/>
  </si>
  <si>
    <t>P4＋P5＋P6</t>
    <phoneticPr fontId="2"/>
  </si>
  <si>
    <t>＝</t>
    <phoneticPr fontId="2"/>
  </si>
  <si>
    <t>m</t>
    <phoneticPr fontId="2"/>
  </si>
  <si>
    <t>５．適用機種選定（参考）</t>
    <rPh sb="2" eb="4">
      <t>テキヨウ</t>
    </rPh>
    <rPh sb="4" eb="6">
      <t>キシュ</t>
    </rPh>
    <rPh sb="6" eb="8">
      <t>センテイ</t>
    </rPh>
    <rPh sb="9" eb="11">
      <t>サンコウ</t>
    </rPh>
    <phoneticPr fontId="2"/>
  </si>
  <si>
    <t>増圧給水設備形式</t>
    <rPh sb="0" eb="1">
      <t>ゾウ</t>
    </rPh>
    <rPh sb="1" eb="2">
      <t>アツ</t>
    </rPh>
    <rPh sb="2" eb="4">
      <t>キュウスイ</t>
    </rPh>
    <rPh sb="4" eb="6">
      <t>セツビ</t>
    </rPh>
    <rPh sb="6" eb="8">
      <t>ケイシキ</t>
    </rPh>
    <phoneticPr fontId="2"/>
  </si>
  <si>
    <t>逆流防止器設置位置</t>
    <rPh sb="0" eb="2">
      <t>ギャクリュウ</t>
    </rPh>
    <rPh sb="2" eb="4">
      <t>ボウシ</t>
    </rPh>
    <rPh sb="4" eb="5">
      <t>キ</t>
    </rPh>
    <rPh sb="5" eb="7">
      <t>セッチ</t>
    </rPh>
    <rPh sb="7" eb="9">
      <t>イチ</t>
    </rPh>
    <phoneticPr fontId="2"/>
  </si>
  <si>
    <t>全揚程</t>
    <rPh sb="0" eb="1">
      <t>ゼン</t>
    </rPh>
    <rPh sb="1" eb="2">
      <t>ヨウ</t>
    </rPh>
    <rPh sb="2" eb="3">
      <t>テイ</t>
    </rPh>
    <phoneticPr fontId="2"/>
  </si>
  <si>
    <t>電動機</t>
    <rPh sb="0" eb="3">
      <t>デンドウキ</t>
    </rPh>
    <phoneticPr fontId="2"/>
  </si>
  <si>
    <t>相</t>
    <rPh sb="0" eb="1">
      <t>ソウ</t>
    </rPh>
    <phoneticPr fontId="2"/>
  </si>
  <si>
    <t>Ｖ</t>
    <phoneticPr fontId="2"/>
  </si>
  <si>
    <t>kw</t>
    <phoneticPr fontId="2"/>
  </si>
  <si>
    <t>損失水頭の直管換算長（ｍ）</t>
    <rPh sb="0" eb="2">
      <t>ソンシツ</t>
    </rPh>
    <rPh sb="2" eb="4">
      <t>スイトウ</t>
    </rPh>
    <rPh sb="5" eb="6">
      <t>チョク</t>
    </rPh>
    <rPh sb="6" eb="7">
      <t>カン</t>
    </rPh>
    <rPh sb="7" eb="9">
      <t>カンサン</t>
    </rPh>
    <rPh sb="9" eb="10">
      <t>チョウ</t>
    </rPh>
    <phoneticPr fontId="2"/>
  </si>
  <si>
    <t>分水栓</t>
    <rPh sb="0" eb="1">
      <t>ブン</t>
    </rPh>
    <rPh sb="1" eb="2">
      <t>ミズ</t>
    </rPh>
    <rPh sb="2" eb="3">
      <t>セン</t>
    </rPh>
    <phoneticPr fontId="2"/>
  </si>
  <si>
    <t>ボール型止水栓</t>
    <rPh sb="3" eb="4">
      <t>ガタ</t>
    </rPh>
    <rPh sb="4" eb="5">
      <t>ト</t>
    </rPh>
    <rPh sb="5" eb="6">
      <t>スイ</t>
    </rPh>
    <rPh sb="6" eb="7">
      <t>セン</t>
    </rPh>
    <phoneticPr fontId="2"/>
  </si>
  <si>
    <t>減圧式逆流防止器</t>
    <rPh sb="0" eb="2">
      <t>ゲンアツ</t>
    </rPh>
    <rPh sb="2" eb="3">
      <t>シキ</t>
    </rPh>
    <rPh sb="3" eb="5">
      <t>ギャクリュウ</t>
    </rPh>
    <rPh sb="5" eb="7">
      <t>ボウシ</t>
    </rPh>
    <rPh sb="7" eb="8">
      <t>キ</t>
    </rPh>
    <phoneticPr fontId="2"/>
  </si>
  <si>
    <t>増圧口径</t>
    <rPh sb="0" eb="1">
      <t>ゾウ</t>
    </rPh>
    <rPh sb="1" eb="2">
      <t>アツ</t>
    </rPh>
    <rPh sb="2" eb="4">
      <t>コウケイ</t>
    </rPh>
    <phoneticPr fontId="2"/>
  </si>
  <si>
    <t>合計流量</t>
    <rPh sb="0" eb="2">
      <t>ゴウケイ</t>
    </rPh>
    <rPh sb="2" eb="4">
      <t>リュウリョウ</t>
    </rPh>
    <phoneticPr fontId="2"/>
  </si>
  <si>
    <t>増圧・直圧合計</t>
    <rPh sb="0" eb="1">
      <t>ゾウ</t>
    </rPh>
    <rPh sb="1" eb="2">
      <t>アツ</t>
    </rPh>
    <rPh sb="3" eb="4">
      <t>チョク</t>
    </rPh>
    <rPh sb="4" eb="5">
      <t>アツ</t>
    </rPh>
    <rPh sb="5" eb="7">
      <t>ゴウケイ</t>
    </rPh>
    <phoneticPr fontId="2"/>
  </si>
  <si>
    <t>ファミリ・ワンルーム　合計</t>
    <rPh sb="11" eb="13">
      <t>ゴウケイ</t>
    </rPh>
    <phoneticPr fontId="2"/>
  </si>
  <si>
    <t>■</t>
  </si>
  <si>
    <t>≦</t>
    <phoneticPr fontId="2"/>
  </si>
  <si>
    <t>管径</t>
    <phoneticPr fontId="2"/>
  </si>
  <si>
    <t>エルボ</t>
    <phoneticPr fontId="2"/>
  </si>
  <si>
    <t>換算長</t>
    <phoneticPr fontId="2"/>
  </si>
  <si>
    <t>延長</t>
    <phoneticPr fontId="2"/>
  </si>
  <si>
    <t>管長</t>
    <phoneticPr fontId="2"/>
  </si>
  <si>
    <t>水頭</t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</si>
  <si>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</si>
  <si>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</si>
  <si>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</si>
  <si>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</si>
  <si>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(1)+(2)+(3)+(4)</t>
    <phoneticPr fontId="2"/>
  </si>
  <si>
    <t>呼径による流速</t>
    <rPh sb="0" eb="1">
      <t>ヨ</t>
    </rPh>
    <rPh sb="1" eb="2">
      <t>ケイ</t>
    </rPh>
    <rPh sb="5" eb="7">
      <t>リュウソク</t>
    </rPh>
    <phoneticPr fontId="2"/>
  </si>
  <si>
    <t>Ｐ0：</t>
    <phoneticPr fontId="2"/>
  </si>
  <si>
    <t>ファミリータイプをワンルームに換算した場合</t>
    <rPh sb="15" eb="17">
      <t>カンサン</t>
    </rPh>
    <rPh sb="19" eb="21">
      <t>バアイ</t>
    </rPh>
    <phoneticPr fontId="2"/>
  </si>
  <si>
    <t>断面積</t>
    <rPh sb="0" eb="2">
      <t>ダンメン</t>
    </rPh>
    <rPh sb="2" eb="3">
      <t>セキ</t>
    </rPh>
    <phoneticPr fontId="2"/>
  </si>
  <si>
    <t>ファミリータイプ</t>
    <phoneticPr fontId="2"/>
  </si>
  <si>
    <t>ワンルーム</t>
    <phoneticPr fontId="2"/>
  </si>
  <si>
    <t>■</t>
    <phoneticPr fontId="2"/>
  </si>
  <si>
    <t>□</t>
    <phoneticPr fontId="2"/>
  </si>
  <si>
    <t>L/min</t>
    <phoneticPr fontId="2"/>
  </si>
  <si>
    <t>m</t>
    <phoneticPr fontId="2"/>
  </si>
  <si>
    <t>ファミリータイプ増圧可能戸数</t>
    <rPh sb="8" eb="9">
      <t>ゾウ</t>
    </rPh>
    <rPh sb="9" eb="10">
      <t>アツ</t>
    </rPh>
    <rPh sb="10" eb="12">
      <t>カノウ</t>
    </rPh>
    <rPh sb="12" eb="14">
      <t>コスウ</t>
    </rPh>
    <phoneticPr fontId="2"/>
  </si>
  <si>
    <t>ワンルームタイプ増圧可能戸数</t>
    <rPh sb="8" eb="9">
      <t>ゾウ</t>
    </rPh>
    <rPh sb="9" eb="10">
      <t>アツ</t>
    </rPh>
    <rPh sb="10" eb="12">
      <t>カノウ</t>
    </rPh>
    <rPh sb="12" eb="14">
      <t>コスウ</t>
    </rPh>
    <phoneticPr fontId="2"/>
  </si>
  <si>
    <t>実内径による流速</t>
    <rPh sb="0" eb="1">
      <t>ジツ</t>
    </rPh>
    <rPh sb="1" eb="3">
      <t>ナイケイ</t>
    </rPh>
    <rPh sb="6" eb="8">
      <t>リュウソク</t>
    </rPh>
    <phoneticPr fontId="2"/>
  </si>
  <si>
    <t>呼径の流速</t>
    <rPh sb="0" eb="1">
      <t>ヨ</t>
    </rPh>
    <rPh sb="1" eb="2">
      <t>ケイ</t>
    </rPh>
    <rPh sb="3" eb="5">
      <t>リュウソク</t>
    </rPh>
    <phoneticPr fontId="2"/>
  </si>
  <si>
    <t>口径(mm)</t>
    <rPh sb="0" eb="2">
      <t>コウケイ</t>
    </rPh>
    <phoneticPr fontId="2"/>
  </si>
  <si>
    <t>実内口径(m)</t>
    <rPh sb="0" eb="1">
      <t>ジツ</t>
    </rPh>
    <rPh sb="1" eb="2">
      <t>ナイ</t>
    </rPh>
    <rPh sb="2" eb="4">
      <t>コウケイ</t>
    </rPh>
    <phoneticPr fontId="2"/>
  </si>
  <si>
    <t>断面積(㎡)</t>
    <rPh sb="0" eb="3">
      <t>ダンメンセキ</t>
    </rPh>
    <phoneticPr fontId="2"/>
  </si>
  <si>
    <t>呼径(m)</t>
    <rPh sb="0" eb="1">
      <t>ヨ</t>
    </rPh>
    <rPh sb="1" eb="2">
      <t>ケイ</t>
    </rPh>
    <phoneticPr fontId="2"/>
  </si>
  <si>
    <t>A～B間</t>
    <rPh sb="3" eb="4">
      <t>カン</t>
    </rPh>
    <phoneticPr fontId="2"/>
  </si>
  <si>
    <t>B～C間</t>
    <rPh sb="3" eb="4">
      <t>カン</t>
    </rPh>
    <phoneticPr fontId="2"/>
  </si>
  <si>
    <t>メーター</t>
    <phoneticPr fontId="2"/>
  </si>
  <si>
    <t>仕切弁</t>
    <rPh sb="0" eb="2">
      <t>シキ</t>
    </rPh>
    <rPh sb="2" eb="3">
      <t>ベン</t>
    </rPh>
    <phoneticPr fontId="2"/>
  </si>
  <si>
    <t>（メーター手前で15ｍ以上とする）</t>
    <rPh sb="5" eb="7">
      <t>テマエ</t>
    </rPh>
    <rPh sb="11" eb="13">
      <t>イジョウ</t>
    </rPh>
    <phoneticPr fontId="2"/>
  </si>
  <si>
    <t>*減圧式逆流防止器は、換算長でなく損失水頭の参考数値である。</t>
    <rPh sb="22" eb="24">
      <t>サンコウ</t>
    </rPh>
    <phoneticPr fontId="2"/>
  </si>
  <si>
    <t>電　動　機　入　力　規　則</t>
    <rPh sb="0" eb="1">
      <t>デン</t>
    </rPh>
    <rPh sb="2" eb="3">
      <t>ドウ</t>
    </rPh>
    <rPh sb="4" eb="5">
      <t>キ</t>
    </rPh>
    <rPh sb="6" eb="7">
      <t>イ</t>
    </rPh>
    <rPh sb="8" eb="9">
      <t>チカラ</t>
    </rPh>
    <rPh sb="10" eb="11">
      <t>キ</t>
    </rPh>
    <rPh sb="12" eb="13">
      <t>ノリ</t>
    </rPh>
    <phoneticPr fontId="2"/>
  </si>
  <si>
    <t>口径入力規則</t>
    <rPh sb="0" eb="2">
      <t>コウケイ</t>
    </rPh>
    <rPh sb="2" eb="4">
      <t>ニュウリョク</t>
    </rPh>
    <rPh sb="4" eb="6">
      <t>キソク</t>
    </rPh>
    <phoneticPr fontId="2"/>
  </si>
  <si>
    <t>さいたま市水道局直結増圧方式水理計算検討書</t>
    <rPh sb="4" eb="5">
      <t>シ</t>
    </rPh>
    <rPh sb="5" eb="7">
      <t>スイドウ</t>
    </rPh>
    <rPh sb="7" eb="8">
      <t>キョク</t>
    </rPh>
    <rPh sb="8" eb="10">
      <t>チョッケツ</t>
    </rPh>
    <rPh sb="10" eb="11">
      <t>ゾウ</t>
    </rPh>
    <rPh sb="11" eb="12">
      <t>アツ</t>
    </rPh>
    <rPh sb="12" eb="13">
      <t>ホウ</t>
    </rPh>
    <rPh sb="13" eb="14">
      <t>シキ</t>
    </rPh>
    <rPh sb="14" eb="15">
      <t>ミズ</t>
    </rPh>
    <rPh sb="15" eb="16">
      <t>リ</t>
    </rPh>
    <rPh sb="16" eb="17">
      <t>ケイ</t>
    </rPh>
    <rPh sb="17" eb="18">
      <t>サン</t>
    </rPh>
    <rPh sb="18" eb="19">
      <t>ケン</t>
    </rPh>
    <rPh sb="19" eb="20">
      <t>ウ</t>
    </rPh>
    <rPh sb="20" eb="21">
      <t>ショ</t>
    </rPh>
    <phoneticPr fontId="2"/>
  </si>
  <si>
    <t>単</t>
    <rPh sb="0" eb="1">
      <t>タン</t>
    </rPh>
    <phoneticPr fontId="2"/>
  </si>
  <si>
    <t>直結増圧方式</t>
  </si>
  <si>
    <t>ファミリータイプ　同時使用水量</t>
  </si>
  <si>
    <t>ワンルームタイプ　同時使用水量</t>
  </si>
  <si>
    <t xml:space="preserve">    Q=12*2=24</t>
  </si>
  <si>
    <t>1戸  (同時使用率　1戸当たり使用水栓数2栓）</t>
  </si>
  <si>
    <t xml:space="preserve">    Q=12*1.5*1=18</t>
  </si>
  <si>
    <t>1戸  (同時使用率　1戸当たり使用水栓数1.5栓）</t>
  </si>
  <si>
    <t xml:space="preserve">    Q=12*4=48</t>
  </si>
  <si>
    <t>2戸  (同時使用率　1戸当たり使用水栓数2栓）</t>
  </si>
  <si>
    <t xml:space="preserve">    Q=12*1.5*2=36</t>
  </si>
  <si>
    <t>2戸  (同時使用率　1戸当たり使用水栓数1.5栓）</t>
  </si>
  <si>
    <t xml:space="preserve">    Q=(42*N^0.33)</t>
  </si>
  <si>
    <t>3～9　戸　　　　(ＢＬ基準）</t>
  </si>
  <si>
    <t xml:space="preserve">    Q=(42*N^0.33)*0.65</t>
  </si>
  <si>
    <t xml:space="preserve">    Q=(19*N^0.67)</t>
  </si>
  <si>
    <t>10～599戸　 　(ＢＬ基準）</t>
  </si>
  <si>
    <t xml:space="preserve">    Q=(19*N^0.67)*0.65</t>
  </si>
  <si>
    <t xml:space="preserve">    Q=(2.8*N^0.97)</t>
  </si>
  <si>
    <t>600～　戸  　　(ＢＬ基準）</t>
  </si>
  <si>
    <t xml:space="preserve">    Q=(2.8*N^0.97)*0.65</t>
  </si>
  <si>
    <t>　　Q=同時使用水量（L/min）　  N：戸数（戸）</t>
  </si>
  <si>
    <t>（流速は2.0m/s以内を基準とする、ただし口径50mmは2.2m/s以内とする）</t>
  </si>
  <si>
    <t>ファミリータイプとワンルーム混在する場合</t>
  </si>
  <si>
    <t>（流速は2.0m/s以内を基準とする）</t>
  </si>
  <si>
    <t>戸数(戸)</t>
  </si>
  <si>
    <t>同時使用水量</t>
  </si>
  <si>
    <t>V=Q/A　Q：流量　m3/sec　V ： 流速  m/sec　A ： 面積  m2</t>
  </si>
  <si>
    <t>ワンルーム
に相当する戸数</t>
  </si>
  <si>
    <t>ワンルーム
同時使用水量</t>
  </si>
  <si>
    <t>φ25</t>
  </si>
  <si>
    <t>φ30</t>
  </si>
  <si>
    <t>φ40</t>
  </si>
  <si>
    <t>φ50</t>
  </si>
  <si>
    <t>φ75</t>
  </si>
  <si>
    <t>Q(L/min)</t>
  </si>
  <si>
    <t>Q(L/sec)</t>
  </si>
  <si>
    <t>Q(m3/sec)</t>
  </si>
  <si>
    <t>A=0.00049</t>
  </si>
  <si>
    <t>A=0.00071</t>
  </si>
  <si>
    <t>A=0.00126</t>
  </si>
  <si>
    <t>A=0.00196</t>
  </si>
  <si>
    <t>A=0.00442</t>
  </si>
  <si>
    <t>*器具の直管換算長の一般的な数値であり、実際に使用する器具の直管換算長を確認して用いること。</t>
    <rPh sb="1" eb="3">
      <t>キグ</t>
    </rPh>
    <rPh sb="4" eb="5">
      <t>チョク</t>
    </rPh>
    <rPh sb="5" eb="6">
      <t>カン</t>
    </rPh>
    <rPh sb="6" eb="8">
      <t>カンザン</t>
    </rPh>
    <rPh sb="8" eb="9">
      <t>チョウ</t>
    </rPh>
    <rPh sb="10" eb="12">
      <t>イッパン</t>
    </rPh>
    <rPh sb="12" eb="13">
      <t>テキ</t>
    </rPh>
    <rPh sb="14" eb="16">
      <t>スウチ</t>
    </rPh>
    <rPh sb="20" eb="22">
      <t>ジッサイ</t>
    </rPh>
    <rPh sb="23" eb="25">
      <t>シヨウ</t>
    </rPh>
    <rPh sb="27" eb="29">
      <t>キグ</t>
    </rPh>
    <rPh sb="30" eb="31">
      <t>チョク</t>
    </rPh>
    <rPh sb="31" eb="32">
      <t>カン</t>
    </rPh>
    <rPh sb="32" eb="34">
      <t>カンザン</t>
    </rPh>
    <rPh sb="34" eb="35">
      <t>チョウ</t>
    </rPh>
    <rPh sb="36" eb="38">
      <t>カクニン</t>
    </rPh>
    <rPh sb="40" eb="41">
      <t>モチ</t>
    </rPh>
    <phoneticPr fontId="2"/>
  </si>
  <si>
    <t>ファミリー
タイプ
戸数(戸)</t>
    <phoneticPr fontId="2"/>
  </si>
  <si>
    <t>戸数(戸)</t>
    <phoneticPr fontId="2"/>
  </si>
  <si>
    <t>メーター</t>
    <phoneticPr fontId="2"/>
  </si>
  <si>
    <t>９０°エルボ</t>
    <phoneticPr fontId="2"/>
  </si>
  <si>
    <t>チーズ</t>
    <phoneticPr fontId="2"/>
  </si>
  <si>
    <t>さいたま市</t>
    <rPh sb="4" eb="5">
      <t>シ</t>
    </rPh>
    <phoneticPr fontId="2"/>
  </si>
  <si>
    <t>　　　同時使用水量を予測する算定式</t>
    <rPh sb="14" eb="16">
      <t>サンテイ</t>
    </rPh>
    <phoneticPr fontId="2"/>
  </si>
  <si>
    <t>（１）給水戸数による給水量</t>
    <rPh sb="3" eb="5">
      <t>キュウスイ</t>
    </rPh>
    <rPh sb="5" eb="7">
      <t>コスウ</t>
    </rPh>
    <rPh sb="10" eb="12">
      <t>キュウスイ</t>
    </rPh>
    <rPh sb="12" eb="13">
      <t>リョウ</t>
    </rPh>
    <phoneticPr fontId="2"/>
  </si>
  <si>
    <r>
      <t>◎1～2戸：同時使用率　ファミリー：2栓/1戸 ワンルーム1.5栓/1戸※1栓あたり12L/minとして算出  ◎3～9戸：Q＝42N</t>
    </r>
    <r>
      <rPr>
        <vertAlign val="superscript"/>
        <sz val="9"/>
        <rFont val="ＭＳ Ｐ明朝"/>
        <family val="1"/>
        <charset val="128"/>
      </rPr>
      <t xml:space="preserve">０．３３ </t>
    </r>
    <r>
      <rPr>
        <sz val="9"/>
        <rFont val="ＭＳ Ｐ明朝"/>
        <family val="1"/>
        <charset val="128"/>
      </rPr>
      <t>◎10戸～149戸：Q=19N</t>
    </r>
    <r>
      <rPr>
        <vertAlign val="superscript"/>
        <sz val="9"/>
        <rFont val="ＭＳ Ｐ明朝"/>
        <family val="1"/>
        <charset val="128"/>
      </rPr>
      <t xml:space="preserve">0.67 </t>
    </r>
    <r>
      <rPr>
        <sz val="9"/>
        <rFont val="ＭＳ Ｐ明朝"/>
        <family val="1"/>
        <charset val="128"/>
      </rPr>
      <t>※ワンルームタイプはファミリータイプの65%として算出</t>
    </r>
    <rPh sb="4" eb="5">
      <t>コ</t>
    </rPh>
    <rPh sb="6" eb="8">
      <t>ドウジ</t>
    </rPh>
    <rPh sb="8" eb="10">
      <t>シヨウ</t>
    </rPh>
    <rPh sb="10" eb="11">
      <t>リツ</t>
    </rPh>
    <rPh sb="19" eb="20">
      <t>セン</t>
    </rPh>
    <rPh sb="22" eb="23">
      <t>コ</t>
    </rPh>
    <rPh sb="32" eb="33">
      <t>セン</t>
    </rPh>
    <rPh sb="35" eb="36">
      <t>コ</t>
    </rPh>
    <rPh sb="38" eb="39">
      <t>セン</t>
    </rPh>
    <rPh sb="52" eb="54">
      <t>サンシュツ</t>
    </rPh>
    <rPh sb="60" eb="61">
      <t>コ</t>
    </rPh>
    <rPh sb="75" eb="76">
      <t>コ</t>
    </rPh>
    <rPh sb="80" eb="81">
      <t>コ</t>
    </rPh>
    <rPh sb="117" eb="119">
      <t>サンシュツ</t>
    </rPh>
    <phoneticPr fontId="2"/>
  </si>
  <si>
    <t>（４）その他算出方法による給水量</t>
    <rPh sb="3" eb="6">
      <t>ソノタ</t>
    </rPh>
    <rPh sb="6" eb="8">
      <t>サンシュツ</t>
    </rPh>
    <rPh sb="8" eb="10">
      <t>ホウホウ</t>
    </rPh>
    <rPh sb="13" eb="14">
      <t>キュウ</t>
    </rPh>
    <rPh sb="14" eb="16">
      <t>スイリョウ</t>
    </rPh>
    <phoneticPr fontId="2"/>
  </si>
  <si>
    <t>協議者</t>
    <rPh sb="0" eb="2">
      <t>キョウギ</t>
    </rPh>
    <rPh sb="2" eb="3">
      <t>シャ</t>
    </rPh>
    <phoneticPr fontId="2"/>
  </si>
  <si>
    <t>増圧給水量(L/min)</t>
  </si>
  <si>
    <t>B</t>
    <phoneticPr fontId="2"/>
  </si>
  <si>
    <t>C</t>
    <phoneticPr fontId="2"/>
  </si>
  <si>
    <t>逆止弁</t>
    <rPh sb="0" eb="1">
      <t>ギャク</t>
    </rPh>
    <rPh sb="1" eb="2">
      <t>シ</t>
    </rPh>
    <rPh sb="2" eb="3">
      <t>ベン</t>
    </rPh>
    <phoneticPr fontId="2"/>
  </si>
  <si>
    <t>（３）給水用具負荷単位による給水量</t>
    <rPh sb="3" eb="4">
      <t>キュウ</t>
    </rPh>
    <rPh sb="4" eb="5">
      <t>スイリョウ</t>
    </rPh>
    <rPh sb="5" eb="7">
      <t>ヨウグ</t>
    </rPh>
    <rPh sb="7" eb="9">
      <t>フカ</t>
    </rPh>
    <rPh sb="9" eb="11">
      <t>タンイ</t>
    </rPh>
    <rPh sb="14" eb="15">
      <t>キュウ</t>
    </rPh>
    <rPh sb="15" eb="17">
      <t>スイリョウ</t>
    </rPh>
    <phoneticPr fontId="2"/>
  </si>
  <si>
    <t>（２）計画一日最大給水量算定基準による給水量　(別添参照)</t>
    <rPh sb="3" eb="5">
      <t>ケイカク</t>
    </rPh>
    <rPh sb="5" eb="7">
      <t>イチニチ</t>
    </rPh>
    <rPh sb="7" eb="9">
      <t>サイダイ</t>
    </rPh>
    <rPh sb="9" eb="10">
      <t>キュウ</t>
    </rPh>
    <rPh sb="10" eb="12">
      <t>スイリョウ</t>
    </rPh>
    <rPh sb="12" eb="14">
      <t>サンテイ</t>
    </rPh>
    <rPh sb="14" eb="16">
      <t>キジュン</t>
    </rPh>
    <rPh sb="19" eb="20">
      <t>キュウ</t>
    </rPh>
    <rPh sb="20" eb="22">
      <t>スイリョウ</t>
    </rPh>
    <phoneticPr fontId="2"/>
  </si>
  <si>
    <t>2.2×2</t>
    <phoneticPr fontId="2"/>
  </si>
  <si>
    <t>さいたま市水道局</t>
    <rPh sb="4" eb="5">
      <t>シ</t>
    </rPh>
    <rPh sb="5" eb="8">
      <t>スイドウキョク</t>
    </rPh>
    <phoneticPr fontId="2"/>
  </si>
  <si>
    <t>※Ｐin≧０であることまでを確認</t>
    <rPh sb="14" eb="16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</si>
</sst>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76" formatCode="0.00000"/>
    <numFmt numFmtId="177" formatCode="0.0"/>
    <numFmt numFmtId="178" formatCode="0.00_);[Red]\(0.00\)"/>
    <numFmt numFmtId="179" formatCode="0;0;"/>
    <numFmt numFmtId="180" formatCode="0.00;0.00;"/>
    <numFmt numFmtId="181" formatCode="0.0;0.0;"/>
    <numFmt numFmtId="182" formatCode="0.00_ "/>
    <numFmt numFmtId="183" formatCode="0.00000_ "/>
    <numFmt numFmtId="184" formatCode="0.0_ "/>
    <numFmt numFmtId="185" formatCode="0.0_);[Red]\(0.0\)"/>
    <numFmt numFmtId="186" formatCode="&quot;φ&quot;0"/>
    <numFmt numFmtId="187" formatCode="0.000"/>
    <numFmt numFmtId="188" formatCode="0&quot;戸&quot;"/>
    <numFmt numFmtId="189" formatCode="0.000000"/>
    <numFmt numFmtId="190" formatCode="0&quot;mm&quot;"/>
    <numFmt numFmtId="191" formatCode="#,##0&quot;/m&quot;"/>
    <numFmt numFmtId="192" formatCode="#,##0.00000&quot;m/s&quot;"/>
    <numFmt numFmtId="193" formatCode="0&quot;件&quot;"/>
    <numFmt numFmtId="194" formatCode="#,##0.0&quot;/m&quot;"/>
    <numFmt numFmtId="195" formatCode="0.00;_蠀"/>
    <numFmt numFmtId="196" formatCode="#,##0&quot;L/min&quot;"/>
    <numFmt numFmtId="197" formatCode="#,##0&quot;L/m&quot;"/>
    <numFmt numFmtId="198" formatCode="#,##0.0&quot;L/m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u/>
      <sz val="16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4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6" fillId="0" borderId="2" xfId="0" applyFont="1" applyBorder="1" applyAlignment="1"/>
    <xf numFmtId="0" fontId="6" fillId="0" borderId="2" xfId="0" applyFont="1" applyBorder="1"/>
    <xf numFmtId="0" fontId="3" fillId="0" borderId="0" xfId="0" applyFont="1" applyBorder="1"/>
    <xf numFmtId="0" fontId="3" fillId="0" borderId="2" xfId="0" applyFont="1" applyBorder="1"/>
    <xf numFmtId="0" fontId="6" fillId="0" borderId="0" xfId="0" applyFont="1" applyBorder="1" applyAlignment="1"/>
    <xf numFmtId="0" fontId="6" fillId="0" borderId="0" xfId="0" applyFont="1"/>
    <xf numFmtId="0" fontId="6" fillId="0" borderId="0" xfId="0" applyFont="1" applyAlignment="1"/>
    <xf numFmtId="0" fontId="6" fillId="0" borderId="0" xfId="0" applyFont="1" applyFill="1" applyBorder="1" applyAlignment="1"/>
    <xf numFmtId="0" fontId="6" fillId="0" borderId="0" xfId="0" applyFont="1" applyBorder="1"/>
    <xf numFmtId="0" fontId="6" fillId="0" borderId="3" xfId="0" applyFont="1" applyBorder="1" applyAlignment="1"/>
    <xf numFmtId="0" fontId="6" fillId="3" borderId="4" xfId="0" applyFont="1" applyFill="1" applyBorder="1"/>
    <xf numFmtId="0" fontId="6" fillId="0" borderId="5" xfId="0" applyFont="1" applyBorder="1" applyAlignment="1"/>
    <xf numFmtId="0" fontId="6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6" fillId="2" borderId="4" xfId="0" applyFont="1" applyFill="1" applyBorder="1" applyAlignment="1"/>
    <xf numFmtId="0" fontId="3" fillId="2" borderId="0" xfId="0" applyFont="1" applyFill="1" applyBorder="1"/>
    <xf numFmtId="0" fontId="6" fillId="2" borderId="0" xfId="0" applyFont="1" applyFill="1" applyBorder="1" applyAlignment="1"/>
    <xf numFmtId="0" fontId="6" fillId="2" borderId="7" xfId="0" applyFont="1" applyFill="1" applyBorder="1" applyAlignment="1"/>
    <xf numFmtId="0" fontId="3" fillId="2" borderId="4" xfId="0" applyFont="1" applyFill="1" applyBorder="1"/>
    <xf numFmtId="0" fontId="3" fillId="2" borderId="8" xfId="0" applyFont="1" applyFill="1" applyBorder="1"/>
    <xf numFmtId="0" fontId="6" fillId="0" borderId="0" xfId="0" applyFont="1" applyBorder="1" applyAlignment="1">
      <alignment horizontal="right"/>
    </xf>
    <xf numFmtId="0" fontId="3" fillId="0" borderId="0" xfId="0" applyNumberFormat="1" applyFont="1"/>
    <xf numFmtId="0" fontId="6" fillId="0" borderId="0" xfId="0" applyFont="1" applyBorder="1" applyAlignment="1">
      <alignment horizontal="center"/>
    </xf>
    <xf numFmtId="0" fontId="6" fillId="4" borderId="0" xfId="0" applyFont="1" applyFill="1" applyBorder="1" applyAlignment="1"/>
    <xf numFmtId="0" fontId="6" fillId="0" borderId="0" xfId="0" applyFont="1" applyBorder="1" applyAlignment="1">
      <alignment vertical="center"/>
    </xf>
    <xf numFmtId="0" fontId="3" fillId="0" borderId="9" xfId="0" applyFont="1" applyBorder="1" applyAlignment="1"/>
    <xf numFmtId="0" fontId="3" fillId="0" borderId="5" xfId="0" applyFont="1" applyBorder="1" applyAlignment="1"/>
    <xf numFmtId="0" fontId="7" fillId="0" borderId="10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/>
    <xf numFmtId="0" fontId="6" fillId="4" borderId="1" xfId="0" applyFont="1" applyFill="1" applyBorder="1" applyAlignment="1">
      <alignment horizontal="center"/>
    </xf>
    <xf numFmtId="186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2" borderId="12" xfId="0" applyFont="1" applyFill="1" applyBorder="1" applyAlignment="1"/>
    <xf numFmtId="0" fontId="3" fillId="2" borderId="13" xfId="0" applyFont="1" applyFill="1" applyBorder="1"/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 applyAlignment="1"/>
    <xf numFmtId="0" fontId="6" fillId="2" borderId="14" xfId="0" applyFont="1" applyFill="1" applyBorder="1" applyAlignment="1"/>
    <xf numFmtId="0" fontId="6" fillId="0" borderId="15" xfId="0" applyFont="1" applyBorder="1" applyAlignment="1"/>
    <xf numFmtId="0" fontId="6" fillId="0" borderId="16" xfId="0" applyFont="1" applyBorder="1" applyAlignment="1"/>
    <xf numFmtId="0" fontId="6" fillId="0" borderId="17" xfId="0" applyFont="1" applyBorder="1" applyAlignment="1"/>
    <xf numFmtId="0" fontId="3" fillId="0" borderId="16" xfId="0" applyFont="1" applyBorder="1"/>
    <xf numFmtId="0" fontId="6" fillId="0" borderId="16" xfId="0" applyFont="1" applyBorder="1"/>
    <xf numFmtId="0" fontId="6" fillId="0" borderId="16" xfId="0" applyFont="1" applyBorder="1" applyAlignment="1">
      <alignment horizontal="right"/>
    </xf>
    <xf numFmtId="0" fontId="6" fillId="0" borderId="18" xfId="0" applyFont="1" applyBorder="1" applyAlignment="1"/>
    <xf numFmtId="0" fontId="6" fillId="0" borderId="19" xfId="0" applyFont="1" applyBorder="1" applyAlignment="1"/>
    <xf numFmtId="0" fontId="6" fillId="0" borderId="20" xfId="0" applyFont="1" applyBorder="1" applyAlignment="1"/>
    <xf numFmtId="0" fontId="6" fillId="0" borderId="4" xfId="0" applyFont="1" applyBorder="1" applyAlignment="1"/>
    <xf numFmtId="0" fontId="6" fillId="0" borderId="10" xfId="0" applyFont="1" applyBorder="1" applyAlignment="1"/>
    <xf numFmtId="0" fontId="3" fillId="0" borderId="11" xfId="0" applyFont="1" applyBorder="1"/>
    <xf numFmtId="0" fontId="6" fillId="0" borderId="1" xfId="0" applyFont="1" applyBorder="1"/>
    <xf numFmtId="38" fontId="6" fillId="0" borderId="0" xfId="1" applyFont="1"/>
    <xf numFmtId="0" fontId="12" fillId="0" borderId="0" xfId="0" applyFont="1"/>
    <xf numFmtId="190" fontId="8" fillId="0" borderId="9" xfId="0" applyNumberFormat="1" applyFont="1" applyFill="1" applyBorder="1" applyAlignment="1">
      <alignment horizontal="center" vertical="center"/>
    </xf>
    <xf numFmtId="190" fontId="9" fillId="0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3" fillId="0" borderId="1" xfId="0" applyFont="1" applyBorder="1"/>
    <xf numFmtId="0" fontId="6" fillId="0" borderId="5" xfId="0" applyFont="1" applyBorder="1"/>
    <xf numFmtId="0" fontId="6" fillId="0" borderId="10" xfId="0" applyFont="1" applyBorder="1"/>
    <xf numFmtId="0" fontId="6" fillId="0" borderId="21" xfId="0" applyFont="1" applyBorder="1"/>
    <xf numFmtId="187" fontId="6" fillId="0" borderId="1" xfId="0" applyNumberFormat="1" applyFont="1" applyBorder="1"/>
    <xf numFmtId="176" fontId="6" fillId="0" borderId="1" xfId="0" applyNumberFormat="1" applyFont="1" applyBorder="1"/>
    <xf numFmtId="191" fontId="7" fillId="0" borderId="1" xfId="0" applyNumberFormat="1" applyFont="1" applyBorder="1" applyAlignment="1">
      <alignment horizontal="right"/>
    </xf>
    <xf numFmtId="188" fontId="7" fillId="0" borderId="1" xfId="0" applyNumberFormat="1" applyFont="1" applyBorder="1"/>
    <xf numFmtId="188" fontId="7" fillId="5" borderId="1" xfId="0" applyNumberFormat="1" applyFont="1" applyFill="1" applyBorder="1" applyAlignment="1">
      <alignment horizontal="right"/>
    </xf>
    <xf numFmtId="191" fontId="7" fillId="5" borderId="1" xfId="0" applyNumberFormat="1" applyFont="1" applyFill="1" applyBorder="1" applyAlignment="1">
      <alignment horizontal="right"/>
    </xf>
    <xf numFmtId="188" fontId="7" fillId="0" borderId="1" xfId="0" applyNumberFormat="1" applyFont="1" applyFill="1" applyBorder="1"/>
    <xf numFmtId="188" fontId="7" fillId="6" borderId="1" xfId="0" applyNumberFormat="1" applyFont="1" applyFill="1" applyBorder="1"/>
    <xf numFmtId="0" fontId="11" fillId="0" borderId="3" xfId="0" applyFont="1" applyFill="1" applyBorder="1"/>
    <xf numFmtId="0" fontId="7" fillId="0" borderId="3" xfId="0" applyFont="1" applyFill="1" applyBorder="1"/>
    <xf numFmtId="0" fontId="7" fillId="0" borderId="3" xfId="0" applyFont="1" applyBorder="1"/>
    <xf numFmtId="0" fontId="6" fillId="3" borderId="8" xfId="0" applyFont="1" applyFill="1" applyBorder="1"/>
    <xf numFmtId="0" fontId="3" fillId="7" borderId="1" xfId="0" applyFont="1" applyFill="1" applyBorder="1"/>
    <xf numFmtId="0" fontId="11" fillId="7" borderId="1" xfId="0" applyFont="1" applyFill="1" applyBorder="1"/>
    <xf numFmtId="0" fontId="7" fillId="7" borderId="1" xfId="0" applyFont="1" applyFill="1" applyBorder="1"/>
    <xf numFmtId="0" fontId="7" fillId="7" borderId="1" xfId="0" applyFont="1" applyFill="1" applyBorder="1" applyAlignment="1">
      <alignment horizontal="center"/>
    </xf>
    <xf numFmtId="189" fontId="7" fillId="7" borderId="1" xfId="0" applyNumberFormat="1" applyFont="1" applyFill="1" applyBorder="1"/>
    <xf numFmtId="0" fontId="3" fillId="3" borderId="8" xfId="0" applyFont="1" applyFill="1" applyBorder="1"/>
    <xf numFmtId="0" fontId="3" fillId="3" borderId="1" xfId="0" applyFont="1" applyFill="1" applyBorder="1"/>
    <xf numFmtId="0" fontId="3" fillId="0" borderId="0" xfId="0" applyFont="1" applyFill="1" applyBorder="1"/>
    <xf numFmtId="192" fontId="7" fillId="6" borderId="6" xfId="0" applyNumberFormat="1" applyFont="1" applyFill="1" applyBorder="1" applyAlignment="1">
      <alignment horizontal="right"/>
    </xf>
    <xf numFmtId="192" fontId="7" fillId="0" borderId="6" xfId="0" applyNumberFormat="1" applyFont="1" applyBorder="1" applyAlignment="1">
      <alignment horizontal="right"/>
    </xf>
    <xf numFmtId="0" fontId="13" fillId="0" borderId="0" xfId="0" applyFont="1" applyBorder="1" applyAlignment="1"/>
    <xf numFmtId="0" fontId="13" fillId="0" borderId="0" xfId="0" applyFont="1" applyAlignment="1"/>
    <xf numFmtId="192" fontId="7" fillId="5" borderId="6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center"/>
    </xf>
    <xf numFmtId="180" fontId="6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0" fontId="3" fillId="0" borderId="0" xfId="0" applyFont="1" applyFill="1"/>
    <xf numFmtId="0" fontId="3" fillId="7" borderId="1" xfId="0" applyFont="1" applyFill="1" applyBorder="1" applyAlignment="1">
      <alignment horizontal="center"/>
    </xf>
    <xf numFmtId="38" fontId="3" fillId="0" borderId="0" xfId="1" applyFont="1"/>
    <xf numFmtId="180" fontId="6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8" borderId="0" xfId="0" applyFont="1" applyFill="1"/>
    <xf numFmtId="0" fontId="6" fillId="8" borderId="0" xfId="0" applyFont="1" applyFill="1" applyBorder="1"/>
    <xf numFmtId="0" fontId="6" fillId="8" borderId="0" xfId="0" applyFont="1" applyFill="1"/>
    <xf numFmtId="0" fontId="3" fillId="8" borderId="0" xfId="0" applyFont="1" applyFill="1" applyAlignment="1"/>
    <xf numFmtId="0" fontId="6" fillId="8" borderId="0" xfId="0" applyFont="1" applyFill="1" applyBorder="1" applyAlignment="1"/>
    <xf numFmtId="0" fontId="6" fillId="8" borderId="0" xfId="0" applyFont="1" applyFill="1" applyAlignment="1"/>
    <xf numFmtId="0" fontId="3" fillId="5" borderId="1" xfId="0" applyFont="1" applyFill="1" applyBorder="1"/>
    <xf numFmtId="0" fontId="3" fillId="5" borderId="18" xfId="0" applyFont="1" applyFill="1" applyBorder="1"/>
    <xf numFmtId="186" fontId="3" fillId="5" borderId="6" xfId="0" applyNumberFormat="1" applyFont="1" applyFill="1" applyBorder="1"/>
    <xf numFmtId="186" fontId="3" fillId="5" borderId="1" xfId="0" applyNumberFormat="1" applyFont="1" applyFill="1" applyBorder="1"/>
    <xf numFmtId="194" fontId="7" fillId="0" borderId="1" xfId="0" applyNumberFormat="1" applyFont="1" applyBorder="1" applyAlignment="1">
      <alignment horizontal="right"/>
    </xf>
    <xf numFmtId="194" fontId="7" fillId="6" borderId="1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179" fontId="6" fillId="0" borderId="0" xfId="0" applyNumberFormat="1" applyFont="1" applyFill="1" applyBorder="1" applyAlignment="1">
      <alignment horizontal="distributed"/>
    </xf>
    <xf numFmtId="17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9" borderId="0" xfId="0" applyFont="1" applyFill="1"/>
    <xf numFmtId="0" fontId="3" fillId="9" borderId="0" xfId="0" applyFont="1" applyFill="1" applyAlignment="1">
      <alignment vertical="center"/>
    </xf>
    <xf numFmtId="0" fontId="0" fillId="9" borderId="0" xfId="0" applyFill="1"/>
    <xf numFmtId="0" fontId="0" fillId="9" borderId="0" xfId="0" applyFill="1" applyBorder="1"/>
    <xf numFmtId="0" fontId="5" fillId="9" borderId="0" xfId="0" applyFont="1" applyFill="1" applyBorder="1"/>
    <xf numFmtId="0" fontId="7" fillId="9" borderId="0" xfId="0" applyFont="1" applyFill="1" applyBorder="1"/>
    <xf numFmtId="0" fontId="3" fillId="0" borderId="1" xfId="0" applyFont="1" applyFill="1" applyBorder="1" applyAlignment="1">
      <alignment vertical="center"/>
    </xf>
    <xf numFmtId="195" fontId="3" fillId="0" borderId="1" xfId="0" applyNumberFormat="1" applyFont="1" applyFill="1" applyBorder="1" applyAlignment="1">
      <alignment vertical="center"/>
    </xf>
    <xf numFmtId="183" fontId="3" fillId="0" borderId="1" xfId="0" applyNumberFormat="1" applyFont="1" applyFill="1" applyBorder="1" applyAlignment="1">
      <alignment vertical="center"/>
    </xf>
    <xf numFmtId="184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82" fontId="3" fillId="0" borderId="1" xfId="0" applyNumberFormat="1" applyFont="1" applyBorder="1" applyAlignment="1">
      <alignment vertical="center"/>
    </xf>
    <xf numFmtId="183" fontId="3" fillId="0" borderId="1" xfId="0" applyNumberFormat="1" applyFont="1" applyBorder="1" applyAlignment="1">
      <alignment vertical="center"/>
    </xf>
    <xf numFmtId="184" fontId="3" fillId="0" borderId="1" xfId="0" applyNumberFormat="1" applyFont="1" applyBorder="1" applyAlignment="1">
      <alignment vertical="center"/>
    </xf>
    <xf numFmtId="184" fontId="3" fillId="3" borderId="1" xfId="0" applyNumberFormat="1" applyFont="1" applyFill="1" applyBorder="1" applyAlignment="1">
      <alignment vertical="center"/>
    </xf>
    <xf numFmtId="182" fontId="3" fillId="0" borderId="1" xfId="0" applyNumberFormat="1" applyFont="1" applyFill="1" applyBorder="1" applyAlignment="1">
      <alignment vertical="center"/>
    </xf>
    <xf numFmtId="186" fontId="6" fillId="0" borderId="0" xfId="0" applyNumberFormat="1" applyFont="1" applyBorder="1" applyAlignment="1">
      <alignment horizontal="center"/>
    </xf>
    <xf numFmtId="187" fontId="6" fillId="0" borderId="0" xfId="0" applyNumberFormat="1" applyFont="1" applyBorder="1"/>
    <xf numFmtId="176" fontId="6" fillId="0" borderId="0" xfId="0" applyNumberFormat="1" applyFont="1" applyBorder="1"/>
    <xf numFmtId="176" fontId="6" fillId="0" borderId="0" xfId="0" applyNumberFormat="1" applyFont="1" applyBorder="1" applyAlignment="1">
      <alignment horizontal="center"/>
    </xf>
    <xf numFmtId="186" fontId="6" fillId="0" borderId="1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  <xf numFmtId="186" fontId="3" fillId="0" borderId="2" xfId="0" applyNumberFormat="1" applyFont="1" applyFill="1" applyBorder="1"/>
    <xf numFmtId="197" fontId="7" fillId="0" borderId="1" xfId="0" applyNumberFormat="1" applyFont="1" applyBorder="1" applyAlignment="1">
      <alignment horizontal="right"/>
    </xf>
    <xf numFmtId="197" fontId="7" fillId="5" borderId="1" xfId="0" applyNumberFormat="1" applyFont="1" applyFill="1" applyBorder="1" applyAlignment="1">
      <alignment horizontal="right"/>
    </xf>
    <xf numFmtId="197" fontId="7" fillId="6" borderId="1" xfId="0" applyNumberFormat="1" applyFont="1" applyFill="1" applyBorder="1" applyAlignment="1">
      <alignment horizontal="right"/>
    </xf>
    <xf numFmtId="198" fontId="7" fillId="0" borderId="1" xfId="0" applyNumberFormat="1" applyFont="1" applyBorder="1" applyAlignment="1">
      <alignment horizontal="right"/>
    </xf>
    <xf numFmtId="198" fontId="7" fillId="5" borderId="1" xfId="0" applyNumberFormat="1" applyFont="1" applyFill="1" applyBorder="1" applyAlignment="1">
      <alignment horizontal="right"/>
    </xf>
    <xf numFmtId="198" fontId="7" fillId="6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9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86" fontId="3" fillId="0" borderId="18" xfId="0" applyNumberFormat="1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86" fontId="3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protection locked="0"/>
    </xf>
    <xf numFmtId="0" fontId="6" fillId="0" borderId="0" xfId="0" applyFont="1" applyProtection="1">
      <protection locked="0"/>
    </xf>
    <xf numFmtId="0" fontId="6" fillId="11" borderId="2" xfId="0" applyFont="1" applyFill="1" applyBorder="1" applyAlignment="1"/>
    <xf numFmtId="0" fontId="6" fillId="11" borderId="23" xfId="0" applyFont="1" applyFill="1" applyBorder="1" applyAlignment="1"/>
    <xf numFmtId="0" fontId="3" fillId="0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12" borderId="19" xfId="0" applyFont="1" applyFill="1" applyBorder="1" applyAlignment="1"/>
    <xf numFmtId="0" fontId="6" fillId="12" borderId="3" xfId="0" applyFont="1" applyFill="1" applyBorder="1" applyAlignment="1"/>
    <xf numFmtId="0" fontId="11" fillId="12" borderId="3" xfId="0" applyFont="1" applyFill="1" applyBorder="1" applyAlignment="1">
      <alignment wrapText="1"/>
    </xf>
    <xf numFmtId="0" fontId="11" fillId="12" borderId="9" xfId="0" applyFont="1" applyFill="1" applyBorder="1" applyAlignment="1">
      <alignment wrapText="1"/>
    </xf>
    <xf numFmtId="0" fontId="11" fillId="0" borderId="0" xfId="0" applyFont="1" applyFill="1" applyBorder="1"/>
    <xf numFmtId="196" fontId="6" fillId="0" borderId="0" xfId="0" applyNumberFormat="1" applyFont="1" applyFill="1" applyBorder="1" applyAlignment="1">
      <alignment horizontal="center"/>
    </xf>
    <xf numFmtId="193" fontId="6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4" fillId="0" borderId="46" xfId="0" applyFont="1" applyBorder="1" applyAlignment="1"/>
    <xf numFmtId="0" fontId="6" fillId="0" borderId="46" xfId="0" applyNumberFormat="1" applyFont="1" applyBorder="1" applyAlignment="1"/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6" fillId="0" borderId="37" xfId="0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/>
    </xf>
    <xf numFmtId="179" fontId="6" fillId="4" borderId="18" xfId="0" applyNumberFormat="1" applyFont="1" applyFill="1" applyBorder="1" applyAlignment="1" applyProtection="1">
      <alignment horizontal="center"/>
      <protection locked="0"/>
    </xf>
    <xf numFmtId="179" fontId="6" fillId="4" borderId="1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6" fillId="4" borderId="2" xfId="0" applyFont="1" applyFill="1" applyBorder="1" applyAlignment="1" applyProtection="1">
      <alignment horizontal="center"/>
      <protection locked="0"/>
    </xf>
    <xf numFmtId="179" fontId="3" fillId="0" borderId="19" xfId="0" applyNumberFormat="1" applyFont="1" applyFill="1" applyBorder="1" applyAlignment="1">
      <alignment horizontal="center"/>
    </xf>
    <xf numFmtId="179" fontId="3" fillId="0" borderId="3" xfId="0" applyNumberFormat="1" applyFont="1" applyFill="1" applyBorder="1" applyAlignment="1">
      <alignment horizontal="center"/>
    </xf>
    <xf numFmtId="179" fontId="3" fillId="0" borderId="9" xfId="0" applyNumberFormat="1" applyFont="1" applyFill="1" applyBorder="1" applyAlignment="1">
      <alignment horizontal="center"/>
    </xf>
    <xf numFmtId="179" fontId="3" fillId="0" borderId="20" xfId="0" applyNumberFormat="1" applyFont="1" applyFill="1" applyBorder="1" applyAlignment="1">
      <alignment horizontal="center"/>
    </xf>
    <xf numFmtId="179" fontId="3" fillId="0" borderId="0" xfId="0" applyNumberFormat="1" applyFont="1" applyFill="1" applyBorder="1" applyAlignment="1">
      <alignment horizontal="center"/>
    </xf>
    <xf numFmtId="179" fontId="3" fillId="0" borderId="7" xfId="0" applyNumberFormat="1" applyFont="1" applyFill="1" applyBorder="1" applyAlignment="1">
      <alignment horizontal="center"/>
    </xf>
    <xf numFmtId="179" fontId="3" fillId="0" borderId="4" xfId="0" applyNumberFormat="1" applyFont="1" applyFill="1" applyBorder="1" applyAlignment="1">
      <alignment horizontal="center"/>
    </xf>
    <xf numFmtId="179" fontId="3" fillId="0" borderId="5" xfId="0" applyNumberFormat="1" applyFont="1" applyFill="1" applyBorder="1" applyAlignment="1">
      <alignment horizontal="center"/>
    </xf>
    <xf numFmtId="179" fontId="3" fillId="0" borderId="10" xfId="0" applyNumberFormat="1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13" borderId="18" xfId="0" applyFont="1" applyFill="1" applyBorder="1" applyAlignment="1">
      <alignment horizontal="center"/>
    </xf>
    <xf numFmtId="0" fontId="6" fillId="13" borderId="11" xfId="0" applyFont="1" applyFill="1" applyBorder="1" applyAlignment="1">
      <alignment horizontal="center"/>
    </xf>
    <xf numFmtId="179" fontId="6" fillId="0" borderId="18" xfId="0" applyNumberFormat="1" applyFont="1" applyFill="1" applyBorder="1" applyAlignment="1">
      <alignment horizontal="center"/>
    </xf>
    <xf numFmtId="179" fontId="6" fillId="0" borderId="11" xfId="0" applyNumberFormat="1" applyFont="1" applyFill="1" applyBorder="1" applyAlignment="1">
      <alignment horizontal="center"/>
    </xf>
    <xf numFmtId="0" fontId="7" fillId="0" borderId="18" xfId="0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7" fillId="0" borderId="37" xfId="0" applyFont="1" applyBorder="1" applyAlignment="1">
      <alignment horizontal="center" shrinkToFit="1"/>
    </xf>
    <xf numFmtId="0" fontId="3" fillId="4" borderId="18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49" fontId="6" fillId="4" borderId="18" xfId="0" applyNumberFormat="1" applyFont="1" applyFill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left"/>
      <protection locked="0"/>
    </xf>
    <xf numFmtId="0" fontId="6" fillId="4" borderId="11" xfId="0" applyFont="1" applyFill="1" applyBorder="1" applyAlignment="1" applyProtection="1">
      <alignment horizontal="left"/>
      <protection locked="0"/>
    </xf>
    <xf numFmtId="0" fontId="6" fillId="4" borderId="18" xfId="0" applyFont="1" applyFill="1" applyBorder="1" applyAlignment="1" applyProtection="1">
      <alignment horizontal="center" shrinkToFit="1"/>
      <protection locked="0"/>
    </xf>
    <xf numFmtId="0" fontId="6" fillId="4" borderId="2" xfId="0" applyFont="1" applyFill="1" applyBorder="1" applyAlignment="1" applyProtection="1">
      <alignment horizontal="center" shrinkToFit="1"/>
      <protection locked="0"/>
    </xf>
    <xf numFmtId="0" fontId="6" fillId="4" borderId="11" xfId="0" applyFont="1" applyFill="1" applyBorder="1" applyAlignment="1" applyProtection="1">
      <alignment horizontal="center" shrinkToFit="1"/>
      <protection locked="0"/>
    </xf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79" fontId="3" fillId="0" borderId="19" xfId="0" applyNumberFormat="1" applyFont="1" applyBorder="1" applyAlignment="1">
      <alignment horizontal="center"/>
    </xf>
    <xf numFmtId="179" fontId="3" fillId="0" borderId="3" xfId="0" applyNumberFormat="1" applyFont="1" applyBorder="1" applyAlignment="1">
      <alignment horizontal="center"/>
    </xf>
    <xf numFmtId="179" fontId="3" fillId="0" borderId="9" xfId="0" applyNumberFormat="1" applyFont="1" applyBorder="1" applyAlignment="1">
      <alignment horizontal="center"/>
    </xf>
    <xf numFmtId="179" fontId="3" fillId="0" borderId="20" xfId="0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3" fillId="0" borderId="7" xfId="0" applyNumberFormat="1" applyFont="1" applyBorder="1" applyAlignment="1">
      <alignment horizontal="center"/>
    </xf>
    <xf numFmtId="179" fontId="3" fillId="0" borderId="4" xfId="0" applyNumberFormat="1" applyFont="1" applyBorder="1" applyAlignment="1">
      <alignment horizontal="center"/>
    </xf>
    <xf numFmtId="179" fontId="3" fillId="0" borderId="5" xfId="0" applyNumberFormat="1" applyFont="1" applyBorder="1" applyAlignment="1">
      <alignment horizontal="center"/>
    </xf>
    <xf numFmtId="179" fontId="3" fillId="0" borderId="10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12" borderId="20" xfId="0" applyFont="1" applyFill="1" applyBorder="1" applyAlignment="1">
      <alignment horizontal="left" vertical="top" wrapText="1" shrinkToFit="1"/>
    </xf>
    <xf numFmtId="0" fontId="11" fillId="12" borderId="0" xfId="0" applyFont="1" applyFill="1" applyBorder="1" applyAlignment="1">
      <alignment horizontal="left" vertical="top" wrapText="1" shrinkToFit="1"/>
    </xf>
    <xf numFmtId="0" fontId="11" fillId="12" borderId="7" xfId="0" applyFont="1" applyFill="1" applyBorder="1" applyAlignment="1">
      <alignment horizontal="left" vertical="top" wrapText="1" shrinkToFit="1"/>
    </xf>
    <xf numFmtId="0" fontId="11" fillId="12" borderId="4" xfId="0" applyFont="1" applyFill="1" applyBorder="1" applyAlignment="1">
      <alignment horizontal="left" vertical="top" wrapText="1" shrinkToFit="1"/>
    </xf>
    <xf numFmtId="0" fontId="11" fillId="12" borderId="5" xfId="0" applyFont="1" applyFill="1" applyBorder="1" applyAlignment="1">
      <alignment horizontal="left" vertical="top" wrapText="1" shrinkToFit="1"/>
    </xf>
    <xf numFmtId="0" fontId="11" fillId="12" borderId="10" xfId="0" applyFont="1" applyFill="1" applyBorder="1" applyAlignment="1">
      <alignment horizontal="left" vertical="top" wrapText="1" shrinkToFit="1"/>
    </xf>
    <xf numFmtId="188" fontId="6" fillId="2" borderId="27" xfId="0" applyNumberFormat="1" applyFont="1" applyFill="1" applyBorder="1" applyAlignment="1">
      <alignment horizontal="center"/>
    </xf>
    <xf numFmtId="188" fontId="6" fillId="2" borderId="28" xfId="0" applyNumberFormat="1" applyFont="1" applyFill="1" applyBorder="1" applyAlignment="1">
      <alignment horizontal="center"/>
    </xf>
    <xf numFmtId="188" fontId="6" fillId="2" borderId="23" xfId="0" applyNumberFormat="1" applyFont="1" applyFill="1" applyBorder="1" applyAlignment="1">
      <alignment horizontal="center"/>
    </xf>
    <xf numFmtId="180" fontId="6" fillId="0" borderId="18" xfId="0" applyNumberFormat="1" applyFont="1" applyBorder="1" applyAlignment="1">
      <alignment horizontal="center" vertical="center"/>
    </xf>
    <xf numFmtId="180" fontId="6" fillId="0" borderId="11" xfId="0" applyNumberFormat="1" applyFont="1" applyBorder="1" applyAlignment="1">
      <alignment horizontal="center" vertical="center"/>
    </xf>
    <xf numFmtId="180" fontId="6" fillId="4" borderId="19" xfId="0" applyNumberFormat="1" applyFont="1" applyFill="1" applyBorder="1" applyAlignment="1" applyProtection="1">
      <alignment horizontal="center" vertical="center"/>
      <protection locked="0"/>
    </xf>
    <xf numFmtId="180" fontId="6" fillId="4" borderId="3" xfId="0" applyNumberFormat="1" applyFont="1" applyFill="1" applyBorder="1" applyAlignment="1" applyProtection="1">
      <alignment horizontal="center" vertical="center"/>
      <protection locked="0"/>
    </xf>
    <xf numFmtId="180" fontId="6" fillId="4" borderId="9" xfId="0" applyNumberFormat="1" applyFont="1" applyFill="1" applyBorder="1" applyAlignment="1" applyProtection="1">
      <alignment horizontal="center" vertical="center"/>
      <protection locked="0"/>
    </xf>
    <xf numFmtId="180" fontId="6" fillId="4" borderId="4" xfId="0" applyNumberFormat="1" applyFont="1" applyFill="1" applyBorder="1" applyAlignment="1" applyProtection="1">
      <alignment horizontal="center" vertical="center"/>
      <protection locked="0"/>
    </xf>
    <xf numFmtId="180" fontId="6" fillId="4" borderId="5" xfId="0" applyNumberFormat="1" applyFont="1" applyFill="1" applyBorder="1" applyAlignment="1" applyProtection="1">
      <alignment horizontal="center" vertical="center"/>
      <protection locked="0"/>
    </xf>
    <xf numFmtId="180" fontId="6" fillId="4" borderId="10" xfId="0" applyNumberFormat="1" applyFont="1" applyFill="1" applyBorder="1" applyAlignment="1" applyProtection="1">
      <alignment horizontal="center" vertical="center"/>
      <protection locked="0"/>
    </xf>
    <xf numFmtId="178" fontId="6" fillId="0" borderId="19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85" fontId="6" fillId="0" borderId="19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47" xfId="0" applyNumberFormat="1" applyFont="1" applyFill="1" applyBorder="1" applyAlignment="1">
      <alignment horizontal="center"/>
    </xf>
    <xf numFmtId="180" fontId="6" fillId="0" borderId="16" xfId="0" applyNumberFormat="1" applyFont="1" applyFill="1" applyBorder="1" applyAlignment="1">
      <alignment horizontal="center"/>
    </xf>
    <xf numFmtId="180" fontId="6" fillId="0" borderId="48" xfId="0" applyNumberFormat="1" applyFont="1" applyFill="1" applyBorder="1" applyAlignment="1">
      <alignment horizontal="center"/>
    </xf>
    <xf numFmtId="180" fontId="6" fillId="0" borderId="19" xfId="0" applyNumberFormat="1" applyFont="1" applyBorder="1" applyAlignment="1">
      <alignment horizontal="center" vertical="center"/>
    </xf>
    <xf numFmtId="180" fontId="6" fillId="0" borderId="3" xfId="0" applyNumberFormat="1" applyFont="1" applyBorder="1" applyAlignment="1">
      <alignment horizontal="center" vertical="center"/>
    </xf>
    <xf numFmtId="180" fontId="6" fillId="0" borderId="29" xfId="0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180" fontId="6" fillId="0" borderId="49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2" borderId="49" xfId="0" applyFont="1" applyFill="1" applyBorder="1" applyAlignment="1">
      <alignment horizontal="center"/>
    </xf>
    <xf numFmtId="177" fontId="6" fillId="4" borderId="43" xfId="0" applyNumberFormat="1" applyFont="1" applyFill="1" applyBorder="1" applyAlignment="1" applyProtection="1">
      <alignment horizontal="center"/>
      <protection locked="0"/>
    </xf>
    <xf numFmtId="177" fontId="6" fillId="4" borderId="44" xfId="0" applyNumberFormat="1" applyFont="1" applyFill="1" applyBorder="1" applyAlignment="1" applyProtection="1">
      <alignment horizontal="center"/>
      <protection locked="0"/>
    </xf>
    <xf numFmtId="177" fontId="6" fillId="4" borderId="45" xfId="0" applyNumberFormat="1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1" fontId="6" fillId="4" borderId="6" xfId="0" applyNumberFormat="1" applyFont="1" applyFill="1" applyBorder="1" applyAlignment="1" applyProtection="1">
      <alignment horizontal="center" vertical="center"/>
      <protection locked="0"/>
    </xf>
    <xf numFmtId="1" fontId="6" fillId="4" borderId="8" xfId="0" applyNumberFormat="1" applyFont="1" applyFill="1" applyBorder="1" applyAlignment="1" applyProtection="1">
      <alignment horizontal="center" vertical="center"/>
      <protection locked="0"/>
    </xf>
    <xf numFmtId="0" fontId="18" fillId="4" borderId="19" xfId="0" applyFont="1" applyFill="1" applyBorder="1" applyAlignment="1" applyProtection="1">
      <alignment horizontal="center" vertical="center"/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7" fillId="4" borderId="9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7" fillId="4" borderId="10" xfId="0" applyFont="1" applyFill="1" applyBorder="1" applyAlignment="1" applyProtection="1">
      <alignment horizontal="center" vertical="center"/>
      <protection locked="0"/>
    </xf>
    <xf numFmtId="182" fontId="20" fillId="14" borderId="43" xfId="0" applyNumberFormat="1" applyFont="1" applyFill="1" applyBorder="1" applyAlignment="1">
      <alignment horizontal="center"/>
    </xf>
    <xf numFmtId="182" fontId="20" fillId="14" borderId="44" xfId="0" applyNumberFormat="1" applyFont="1" applyFill="1" applyBorder="1" applyAlignment="1">
      <alignment horizontal="center"/>
    </xf>
    <xf numFmtId="182" fontId="20" fillId="14" borderId="45" xfId="0" applyNumberFormat="1" applyFont="1" applyFill="1" applyBorder="1" applyAlignment="1">
      <alignment horizontal="center"/>
    </xf>
    <xf numFmtId="179" fontId="6" fillId="10" borderId="32" xfId="0" applyNumberFormat="1" applyFont="1" applyFill="1" applyBorder="1" applyAlignment="1">
      <alignment horizontal="center"/>
    </xf>
    <xf numFmtId="179" fontId="6" fillId="10" borderId="46" xfId="0" applyNumberFormat="1" applyFont="1" applyFill="1" applyBorder="1" applyAlignment="1">
      <alignment horizontal="center"/>
    </xf>
    <xf numFmtId="179" fontId="6" fillId="10" borderId="33" xfId="0" applyNumberFormat="1" applyFont="1" applyFill="1" applyBorder="1" applyAlignment="1">
      <alignment horizontal="center"/>
    </xf>
    <xf numFmtId="0" fontId="6" fillId="4" borderId="40" xfId="0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Alignment="1" applyProtection="1">
      <alignment horizontal="center"/>
      <protection locked="0"/>
    </xf>
    <xf numFmtId="0" fontId="6" fillId="4" borderId="41" xfId="0" applyFont="1" applyFill="1" applyBorder="1" applyAlignment="1" applyProtection="1">
      <alignment horizontal="center"/>
      <protection locked="0"/>
    </xf>
    <xf numFmtId="0" fontId="6" fillId="0" borderId="42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180" fontId="6" fillId="0" borderId="10" xfId="0" applyNumberFormat="1" applyFont="1" applyBorder="1" applyAlignment="1">
      <alignment horizontal="center" vertical="center"/>
    </xf>
    <xf numFmtId="0" fontId="9" fillId="4" borderId="19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6" fillId="4" borderId="27" xfId="0" applyFont="1" applyFill="1" applyBorder="1" applyAlignment="1" applyProtection="1">
      <alignment horizontal="left"/>
      <protection locked="0"/>
    </xf>
    <xf numFmtId="0" fontId="6" fillId="4" borderId="28" xfId="0" applyFont="1" applyFill="1" applyBorder="1" applyAlignment="1" applyProtection="1">
      <alignment horizontal="left"/>
      <protection locked="0"/>
    </xf>
    <xf numFmtId="0" fontId="6" fillId="4" borderId="23" xfId="0" applyFont="1" applyFill="1" applyBorder="1" applyAlignment="1" applyProtection="1">
      <alignment horizontal="left"/>
      <protection locked="0"/>
    </xf>
    <xf numFmtId="0" fontId="6" fillId="0" borderId="18" xfId="0" applyFont="1" applyBorder="1" applyAlignment="1">
      <alignment horizontal="left" shrinkToFit="1"/>
    </xf>
    <xf numFmtId="0" fontId="6" fillId="0" borderId="2" xfId="0" applyFont="1" applyBorder="1" applyAlignment="1">
      <alignment horizontal="left" shrinkToFit="1"/>
    </xf>
    <xf numFmtId="0" fontId="6" fillId="0" borderId="11" xfId="0" applyFont="1" applyBorder="1" applyAlignment="1">
      <alignment horizontal="left" shrinkToFit="1"/>
    </xf>
    <xf numFmtId="181" fontId="6" fillId="0" borderId="18" xfId="0" applyNumberFormat="1" applyFont="1" applyBorder="1" applyAlignment="1">
      <alignment horizontal="center" vertical="center"/>
    </xf>
    <xf numFmtId="181" fontId="6" fillId="0" borderId="11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8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2" fontId="12" fillId="0" borderId="32" xfId="0" applyNumberFormat="1" applyFont="1" applyBorder="1" applyAlignment="1">
      <alignment horizontal="center" vertical="center"/>
    </xf>
    <xf numFmtId="2" fontId="12" fillId="0" borderId="33" xfId="0" applyNumberFormat="1" applyFont="1" applyBorder="1" applyAlignment="1">
      <alignment horizontal="center" vertical="center"/>
    </xf>
    <xf numFmtId="2" fontId="12" fillId="0" borderId="34" xfId="0" applyNumberFormat="1" applyFont="1" applyBorder="1" applyAlignment="1">
      <alignment horizontal="center" vertical="center"/>
    </xf>
    <xf numFmtId="2" fontId="12" fillId="0" borderId="35" xfId="0" applyNumberFormat="1" applyFont="1" applyBorder="1" applyAlignment="1">
      <alignment horizontal="center" vertical="center"/>
    </xf>
    <xf numFmtId="182" fontId="6" fillId="9" borderId="40" xfId="0" applyNumberFormat="1" applyFont="1" applyFill="1" applyBorder="1" applyAlignment="1">
      <alignment horizontal="center"/>
    </xf>
    <xf numFmtId="182" fontId="6" fillId="9" borderId="21" xfId="0" applyNumberFormat="1" applyFont="1" applyFill="1" applyBorder="1" applyAlignment="1">
      <alignment horizontal="center"/>
    </xf>
    <xf numFmtId="182" fontId="6" fillId="9" borderId="41" xfId="0" applyNumberFormat="1" applyFont="1" applyFill="1" applyBorder="1" applyAlignment="1">
      <alignment horizontal="center"/>
    </xf>
    <xf numFmtId="0" fontId="6" fillId="0" borderId="42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37" xfId="0" applyNumberFormat="1" applyFont="1" applyBorder="1" applyAlignment="1">
      <alignment horizontal="center"/>
    </xf>
    <xf numFmtId="0" fontId="6" fillId="4" borderId="42" xfId="0" applyFont="1" applyFill="1" applyBorder="1" applyAlignment="1" applyProtection="1">
      <alignment horizontal="center"/>
      <protection locked="0"/>
    </xf>
    <xf numFmtId="0" fontId="6" fillId="4" borderId="37" xfId="0" applyFont="1" applyFill="1" applyBorder="1" applyAlignment="1" applyProtection="1">
      <alignment horizontal="center"/>
      <protection locked="0"/>
    </xf>
    <xf numFmtId="0" fontId="6" fillId="4" borderId="43" xfId="0" applyFont="1" applyFill="1" applyBorder="1" applyAlignment="1" applyProtection="1">
      <alignment horizontal="center"/>
      <protection locked="0"/>
    </xf>
    <xf numFmtId="0" fontId="6" fillId="4" borderId="44" xfId="0" applyFont="1" applyFill="1" applyBorder="1" applyAlignment="1" applyProtection="1">
      <alignment horizontal="center"/>
      <protection locked="0"/>
    </xf>
    <xf numFmtId="0" fontId="6" fillId="4" borderId="45" xfId="0" applyFont="1" applyFill="1" applyBorder="1" applyAlignment="1" applyProtection="1">
      <alignment horizontal="center"/>
      <protection locked="0"/>
    </xf>
    <xf numFmtId="0" fontId="6" fillId="0" borderId="27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0" fontId="6" fillId="0" borderId="23" xfId="0" applyNumberFormat="1" applyFont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8" fillId="4" borderId="19" xfId="0" applyNumberFormat="1" applyFont="1" applyFill="1" applyBorder="1" applyAlignment="1" applyProtection="1">
      <alignment horizontal="center" vertical="center"/>
      <protection locked="0"/>
    </xf>
    <xf numFmtId="0" fontId="8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4" xfId="0" applyNumberFormat="1" applyFont="1" applyFill="1" applyBorder="1" applyAlignment="1" applyProtection="1">
      <alignment horizontal="center" vertical="center"/>
      <protection locked="0"/>
    </xf>
    <xf numFmtId="0" fontId="8" fillId="4" borderId="5" xfId="0" applyNumberFormat="1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9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9" fontId="8" fillId="0" borderId="19" xfId="0" applyNumberFormat="1" applyFont="1" applyBorder="1" applyAlignment="1">
      <alignment horizontal="center" vertical="center"/>
    </xf>
    <xf numFmtId="179" fontId="8" fillId="0" borderId="3" xfId="0" applyNumberFormat="1" applyFont="1" applyBorder="1" applyAlignment="1">
      <alignment horizontal="center" vertical="center"/>
    </xf>
    <xf numFmtId="179" fontId="8" fillId="0" borderId="4" xfId="0" applyNumberFormat="1" applyFont="1" applyBorder="1" applyAlignment="1">
      <alignment horizontal="center" vertical="center"/>
    </xf>
    <xf numFmtId="179" fontId="8" fillId="0" borderId="5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/>
    </xf>
    <xf numFmtId="186" fontId="6" fillId="4" borderId="28" xfId="0" applyNumberFormat="1" applyFont="1" applyFill="1" applyBorder="1" applyAlignment="1" applyProtection="1">
      <alignment horizontal="center"/>
      <protection locked="0"/>
    </xf>
    <xf numFmtId="0" fontId="0" fillId="13" borderId="2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6" fillId="4" borderId="18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 shrinkToFit="1"/>
    </xf>
    <xf numFmtId="0" fontId="11" fillId="2" borderId="14" xfId="0" applyFont="1" applyFill="1" applyBorder="1" applyAlignment="1">
      <alignment horizontal="center" vertical="center" wrapText="1" shrinkToFit="1"/>
    </xf>
    <xf numFmtId="0" fontId="11" fillId="2" borderId="38" xfId="0" applyFont="1" applyFill="1" applyBorder="1" applyAlignment="1">
      <alignment horizontal="center" vertical="center" wrapText="1" shrinkToFit="1"/>
    </xf>
    <xf numFmtId="0" fontId="11" fillId="2" borderId="39" xfId="0" applyFont="1" applyFill="1" applyBorder="1" applyAlignment="1">
      <alignment horizontal="center" vertical="center" wrapText="1" shrinkToFit="1"/>
    </xf>
    <xf numFmtId="189" fontId="3" fillId="0" borderId="6" xfId="0" applyNumberFormat="1" applyFont="1" applyBorder="1" applyAlignment="1">
      <alignment horizontal="center"/>
    </xf>
    <xf numFmtId="189" fontId="3" fillId="0" borderId="8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5" borderId="18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179" fontId="6" fillId="0" borderId="18" xfId="0" applyNumberFormat="1" applyFont="1" applyFill="1" applyBorder="1" applyAlignment="1">
      <alignment horizontal="distributed"/>
    </xf>
    <xf numFmtId="179" fontId="6" fillId="0" borderId="11" xfId="0" applyNumberFormat="1" applyFont="1" applyFill="1" applyBorder="1" applyAlignment="1">
      <alignment horizontal="distributed"/>
    </xf>
    <xf numFmtId="0" fontId="7" fillId="2" borderId="6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80" fontId="6" fillId="0" borderId="20" xfId="0" applyNumberFormat="1" applyFont="1" applyBorder="1" applyAlignment="1">
      <alignment horizontal="center" vertical="center"/>
    </xf>
    <xf numFmtId="180" fontId="6" fillId="0" borderId="0" xfId="0" applyNumberFormat="1" applyFont="1" applyBorder="1" applyAlignment="1">
      <alignment horizontal="center" vertical="center"/>
    </xf>
    <xf numFmtId="180" fontId="6" fillId="0" borderId="30" xfId="0" applyNumberFormat="1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0" fillId="11" borderId="2" xfId="0" applyFill="1" applyBorder="1" applyAlignment="1" applyProtection="1">
      <alignment horizontal="left"/>
      <protection locked="0"/>
    </xf>
    <xf numFmtId="0" fontId="0" fillId="11" borderId="2" xfId="0" applyFill="1" applyBorder="1" applyAlignment="1">
      <alignment horizontal="left"/>
    </xf>
    <xf numFmtId="0" fontId="0" fillId="11" borderId="11" xfId="0" applyFill="1" applyBorder="1" applyAlignment="1">
      <alignment horizontal="left"/>
    </xf>
    <xf numFmtId="179" fontId="6" fillId="0" borderId="19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wrapText="1"/>
    </xf>
    <xf numFmtId="0" fontId="3" fillId="6" borderId="24" xfId="0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2" fillId="0" borderId="32" xfId="0" applyNumberFormat="1" applyFont="1" applyFill="1" applyBorder="1" applyAlignment="1">
      <alignment horizontal="center" vertical="center"/>
    </xf>
    <xf numFmtId="2" fontId="12" fillId="0" borderId="33" xfId="0" applyNumberFormat="1" applyFont="1" applyFill="1" applyBorder="1" applyAlignment="1">
      <alignment horizontal="center" vertical="center"/>
    </xf>
    <xf numFmtId="2" fontId="12" fillId="0" borderId="34" xfId="0" applyNumberFormat="1" applyFont="1" applyFill="1" applyBorder="1" applyAlignment="1">
      <alignment horizontal="center" vertical="center"/>
    </xf>
    <xf numFmtId="2" fontId="12" fillId="0" borderId="35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 applyProtection="1">
      <alignment horizontal="center" vertical="center" shrinkToFit="1"/>
      <protection locked="0"/>
    </xf>
    <xf numFmtId="0" fontId="9" fillId="4" borderId="5" xfId="0" applyFont="1" applyFill="1" applyBorder="1" applyAlignment="1" applyProtection="1">
      <alignment horizontal="center" vertical="center" shrinkToFit="1"/>
      <protection locked="0"/>
    </xf>
    <xf numFmtId="0" fontId="8" fillId="0" borderId="19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180" fontId="6" fillId="0" borderId="40" xfId="0" applyNumberFormat="1" applyFont="1" applyBorder="1" applyAlignment="1">
      <alignment horizontal="center"/>
    </xf>
    <xf numFmtId="180" fontId="6" fillId="0" borderId="21" xfId="0" applyNumberFormat="1" applyFont="1" applyBorder="1" applyAlignment="1">
      <alignment horizontal="center"/>
    </xf>
    <xf numFmtId="180" fontId="6" fillId="0" borderId="41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0</xdr:colOff>
          <xdr:row>0</xdr:row>
          <xdr:rowOff>152400</xdr:rowOff>
        </xdr:from>
        <xdr:to>
          <xdr:col>48</xdr:col>
          <xdr:colOff>746760</xdr:colOff>
          <xdr:row>1</xdr:row>
          <xdr:rowOff>160020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直結増圧給水　同時使用水量表　ファミリー　　印刷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0</xdr:colOff>
          <xdr:row>2</xdr:row>
          <xdr:rowOff>99060</xdr:rowOff>
        </xdr:from>
        <xdr:to>
          <xdr:col>48</xdr:col>
          <xdr:colOff>746760</xdr:colOff>
          <xdr:row>2</xdr:row>
          <xdr:rowOff>274320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直結増圧給水　同時使用水量表　ワンルーム　印刷</a:t>
              </a:r>
            </a:p>
          </xdr:txBody>
        </xdr:sp>
        <xdr:clientData fPrintsWithSheet="0"/>
      </xdr:twoCellAnchor>
    </mc:Choice>
    <mc:Fallback/>
  </mc:AlternateContent>
  <xdr:twoCellAnchor>
    <xdr:from>
      <xdr:col>43</xdr:col>
      <xdr:colOff>104775</xdr:colOff>
      <xdr:row>0</xdr:row>
      <xdr:rowOff>152400</xdr:rowOff>
    </xdr:from>
    <xdr:to>
      <xdr:col>44</xdr:col>
      <xdr:colOff>295275</xdr:colOff>
      <xdr:row>2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8020050" y="152400"/>
          <a:ext cx="1114425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増圧単一方式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CL298"/>
  <sheetViews>
    <sheetView showZeros="0" tabSelected="1" zoomScale="50" zoomScaleNormal="50" workbookViewId="0">
      <selection activeCell="AL19" sqref="AL19"/>
    </sheetView>
  </sheetViews>
  <sheetFormatPr defaultColWidth="3.6640625" defaultRowHeight="13.2" x14ac:dyDescent="0.2"/>
  <cols>
    <col min="1" max="1" width="1.6640625" style="1" customWidth="1"/>
    <col min="2" max="5" width="2.33203125" style="2" customWidth="1"/>
    <col min="6" max="6" width="3.33203125" style="2" customWidth="1"/>
    <col min="7" max="10" width="2.33203125" style="2" customWidth="1"/>
    <col min="11" max="11" width="2.6640625" style="2" customWidth="1"/>
    <col min="12" max="18" width="2.33203125" style="2" customWidth="1"/>
    <col min="19" max="19" width="2.44140625" style="2" customWidth="1"/>
    <col min="20" max="20" width="3.109375" style="2" customWidth="1"/>
    <col min="21" max="22" width="2.33203125" style="2" customWidth="1"/>
    <col min="23" max="24" width="2.44140625" style="2" customWidth="1"/>
    <col min="25" max="25" width="2.33203125" style="2" customWidth="1"/>
    <col min="26" max="26" width="3" style="2" customWidth="1"/>
    <col min="27" max="27" width="2.21875" style="2" customWidth="1"/>
    <col min="28" max="31" width="2.33203125" style="2" customWidth="1"/>
    <col min="32" max="40" width="2.33203125" style="1" customWidth="1"/>
    <col min="41" max="42" width="2.6640625" style="1" customWidth="1"/>
    <col min="43" max="43" width="1.6640625" style="1" customWidth="1"/>
    <col min="44" max="44" width="12.109375" style="1" customWidth="1"/>
    <col min="45" max="45" width="10.21875" style="1" customWidth="1"/>
    <col min="46" max="46" width="10.44140625" style="1" customWidth="1"/>
    <col min="47" max="47" width="11" style="1" customWidth="1"/>
    <col min="48" max="50" width="9.88671875" style="1" customWidth="1"/>
    <col min="51" max="51" width="13.6640625" style="1" customWidth="1"/>
    <col min="52" max="52" width="6.109375" style="1" customWidth="1"/>
    <col min="53" max="64" width="11.88671875" style="1" customWidth="1"/>
    <col min="65" max="65" width="6.109375" style="1" customWidth="1"/>
    <col min="66" max="66" width="2.6640625" style="99" customWidth="1"/>
    <col min="67" max="67" width="8" style="99" customWidth="1"/>
    <col min="68" max="70" width="8.6640625" style="99" customWidth="1"/>
    <col min="71" max="71" width="9.109375" style="99" customWidth="1"/>
    <col min="72" max="75" width="8.88671875" style="99" bestFit="1" customWidth="1"/>
    <col min="76" max="76" width="11.109375" style="99" customWidth="1"/>
    <col min="77" max="77" width="10.88671875" style="99" customWidth="1"/>
    <col min="78" max="78" width="12.77734375" style="99" customWidth="1"/>
    <col min="79" max="79" width="2.33203125" style="1" customWidth="1"/>
    <col min="80" max="80" width="10.33203125" style="1" customWidth="1"/>
    <col min="81" max="82" width="10.6640625" style="1" customWidth="1"/>
    <col min="83" max="83" width="11.88671875" style="1" customWidth="1"/>
    <col min="84" max="88" width="10.33203125" style="1" customWidth="1"/>
    <col min="89" max="89" width="10.109375" style="1" customWidth="1"/>
    <col min="90" max="106" width="2.33203125" style="1" customWidth="1"/>
    <col min="107" max="16384" width="3.6640625" style="1"/>
  </cols>
  <sheetData>
    <row r="1" spans="1:90" x14ac:dyDescent="0.2">
      <c r="BA1" s="126"/>
      <c r="BB1" s="126" t="s">
        <v>97</v>
      </c>
      <c r="BC1" s="126"/>
      <c r="BD1" s="126"/>
      <c r="BE1" s="126"/>
      <c r="BF1" s="126"/>
      <c r="BG1" s="126"/>
      <c r="BH1" s="126"/>
      <c r="BI1" s="126"/>
      <c r="BJ1" s="126"/>
      <c r="BK1" s="126"/>
      <c r="BL1" s="126"/>
    </row>
    <row r="2" spans="1:90" x14ac:dyDescent="0.2">
      <c r="A2" s="10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BA2" s="166">
        <v>1</v>
      </c>
      <c r="BB2" s="166">
        <v>2</v>
      </c>
      <c r="BC2" s="166">
        <v>3</v>
      </c>
      <c r="BD2" s="166">
        <v>4</v>
      </c>
      <c r="BE2" s="166">
        <v>5</v>
      </c>
      <c r="BF2" s="166">
        <v>6</v>
      </c>
      <c r="BG2" s="166">
        <v>7</v>
      </c>
      <c r="BH2" s="167">
        <v>8</v>
      </c>
      <c r="BI2" s="166">
        <v>9</v>
      </c>
      <c r="BJ2" s="166">
        <v>10</v>
      </c>
      <c r="BK2" s="166">
        <v>11</v>
      </c>
      <c r="BL2" s="166">
        <v>12</v>
      </c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</row>
    <row r="3" spans="1:90" ht="26.25" customHeight="1" x14ac:dyDescent="0.2">
      <c r="A3" s="108"/>
      <c r="B3" s="410" t="s">
        <v>144</v>
      </c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410"/>
      <c r="AG3" s="410"/>
      <c r="AH3" s="410"/>
      <c r="AI3" s="410"/>
      <c r="AJ3" s="410"/>
      <c r="AK3" s="410"/>
      <c r="AL3" s="410"/>
      <c r="AM3" s="410"/>
      <c r="AN3" s="410"/>
      <c r="AO3" s="410"/>
      <c r="AQ3" s="108"/>
      <c r="BA3" s="168" t="s">
        <v>2</v>
      </c>
      <c r="BB3" s="169" t="s">
        <v>98</v>
      </c>
      <c r="BC3" s="169" t="s">
        <v>31</v>
      </c>
      <c r="BD3" s="161" t="s">
        <v>4</v>
      </c>
      <c r="BE3" s="161" t="s">
        <v>191</v>
      </c>
      <c r="BF3" s="170" t="s">
        <v>99</v>
      </c>
      <c r="BG3" s="160" t="s">
        <v>192</v>
      </c>
      <c r="BH3" s="161" t="s">
        <v>193</v>
      </c>
      <c r="BI3" s="160" t="s">
        <v>100</v>
      </c>
      <c r="BJ3" s="162" t="s">
        <v>203</v>
      </c>
      <c r="BK3" s="162"/>
      <c r="BL3" s="160"/>
      <c r="BN3" s="130"/>
      <c r="BO3" s="163" t="s">
        <v>146</v>
      </c>
      <c r="BP3" s="163"/>
      <c r="BQ3" s="163"/>
      <c r="BR3" s="163" t="s">
        <v>147</v>
      </c>
      <c r="BS3" s="163"/>
      <c r="BT3" s="163"/>
      <c r="BU3" s="163"/>
      <c r="BV3" s="163"/>
      <c r="BW3" s="163"/>
      <c r="BX3" s="163"/>
      <c r="BY3" s="163"/>
      <c r="BZ3" s="163"/>
      <c r="CA3" s="164"/>
      <c r="CB3" s="165" t="s">
        <v>146</v>
      </c>
      <c r="CC3" s="165"/>
      <c r="CD3" s="165"/>
      <c r="CE3" s="165" t="s">
        <v>148</v>
      </c>
      <c r="CF3" s="126"/>
      <c r="CG3" s="126"/>
      <c r="CH3" s="126"/>
      <c r="CI3" s="126"/>
      <c r="CJ3" s="126"/>
      <c r="CK3" s="126"/>
      <c r="CL3" s="128"/>
    </row>
    <row r="4" spans="1:90" ht="14.25" customHeight="1" x14ac:dyDescent="0.2">
      <c r="A4" s="108"/>
      <c r="AI4" s="214" t="s">
        <v>207</v>
      </c>
      <c r="AJ4" s="214"/>
      <c r="AK4" s="214"/>
      <c r="AL4" s="214"/>
      <c r="AM4" s="214"/>
      <c r="AN4" s="214"/>
      <c r="AO4" s="214"/>
      <c r="AP4" s="214"/>
      <c r="AQ4" s="108"/>
      <c r="AR4" s="3"/>
      <c r="AS4" s="4" t="s">
        <v>0</v>
      </c>
      <c r="AT4" s="4" t="s">
        <v>1</v>
      </c>
      <c r="AU4" s="66" t="s">
        <v>103</v>
      </c>
      <c r="AV4"/>
      <c r="AW4"/>
      <c r="AX4"/>
      <c r="AY4"/>
      <c r="AZ4"/>
      <c r="BA4" s="171">
        <v>13</v>
      </c>
      <c r="BB4" s="172">
        <v>2.1</v>
      </c>
      <c r="BC4" s="173"/>
      <c r="BD4" s="174">
        <v>2</v>
      </c>
      <c r="BE4" s="157">
        <v>3.3</v>
      </c>
      <c r="BF4" s="157">
        <v>0.12</v>
      </c>
      <c r="BG4" s="159">
        <v>0.6</v>
      </c>
      <c r="BH4" s="159">
        <v>0.5</v>
      </c>
      <c r="BI4" s="159"/>
      <c r="BJ4" s="175">
        <v>3.3</v>
      </c>
      <c r="BK4" s="175"/>
      <c r="BL4" s="159"/>
      <c r="BM4"/>
      <c r="BN4" s="130"/>
      <c r="BO4" s="127"/>
      <c r="BP4" s="127"/>
      <c r="BQ4" s="127" t="s">
        <v>195</v>
      </c>
      <c r="BR4" s="127"/>
      <c r="BS4" s="127"/>
      <c r="BT4" s="127"/>
      <c r="BU4" s="127"/>
      <c r="BV4" s="127"/>
      <c r="BW4" s="127"/>
      <c r="BX4" s="127"/>
      <c r="BY4" s="127"/>
      <c r="BZ4" s="127"/>
      <c r="CA4" s="129"/>
      <c r="CB4" s="126"/>
      <c r="CC4" s="126"/>
      <c r="CD4" s="126" t="s">
        <v>195</v>
      </c>
      <c r="CE4" s="126"/>
      <c r="CF4" s="126"/>
      <c r="CG4" s="126"/>
      <c r="CH4" s="126"/>
      <c r="CI4" s="126"/>
      <c r="CJ4" s="126"/>
      <c r="CK4" s="126"/>
      <c r="CL4" s="128"/>
    </row>
    <row r="5" spans="1:90" ht="14.25" customHeight="1" x14ac:dyDescent="0.2">
      <c r="A5" s="108"/>
      <c r="B5" s="389" t="s">
        <v>3</v>
      </c>
      <c r="C5" s="390"/>
      <c r="D5" s="390"/>
      <c r="E5" s="390"/>
      <c r="F5" s="390"/>
      <c r="G5" s="390"/>
      <c r="H5" s="390"/>
      <c r="I5" s="391"/>
      <c r="J5" s="399" t="s">
        <v>194</v>
      </c>
      <c r="K5" s="400"/>
      <c r="L5" s="400"/>
      <c r="M5" s="400"/>
      <c r="N5" s="424"/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425"/>
      <c r="AD5" s="425"/>
      <c r="AE5" s="425"/>
      <c r="AF5" s="425"/>
      <c r="AG5" s="425"/>
      <c r="AH5" s="425"/>
      <c r="AI5" s="425"/>
      <c r="AJ5" s="425"/>
      <c r="AK5" s="426"/>
      <c r="AL5" s="238"/>
      <c r="AM5" s="239"/>
      <c r="AN5" s="239"/>
      <c r="AO5" s="240"/>
      <c r="AP5" s="7"/>
      <c r="AQ5" s="108"/>
      <c r="AR5" s="415" t="s">
        <v>122</v>
      </c>
      <c r="AS5" s="74">
        <f>X8</f>
        <v>0</v>
      </c>
      <c r="AT5" s="74"/>
      <c r="AU5" s="74">
        <f>AS5+AT5</f>
        <v>0</v>
      </c>
      <c r="BA5" s="171">
        <v>20</v>
      </c>
      <c r="BB5" s="172">
        <v>3.1</v>
      </c>
      <c r="BC5" s="173"/>
      <c r="BD5" s="174">
        <v>5</v>
      </c>
      <c r="BE5" s="157">
        <v>6.5</v>
      </c>
      <c r="BF5" s="157">
        <v>0.15</v>
      </c>
      <c r="BG5" s="159">
        <v>0.7</v>
      </c>
      <c r="BH5" s="159">
        <v>0.5</v>
      </c>
      <c r="BI5" s="159">
        <v>10.5</v>
      </c>
      <c r="BJ5" s="175">
        <v>4.9000000000000004</v>
      </c>
      <c r="BK5" s="175"/>
      <c r="BL5" s="159"/>
      <c r="BN5" s="130"/>
      <c r="BO5" s="127"/>
      <c r="BP5" s="127"/>
      <c r="BQ5" s="127" t="s">
        <v>149</v>
      </c>
      <c r="BR5" s="127"/>
      <c r="BS5" s="127" t="s">
        <v>150</v>
      </c>
      <c r="BT5" s="127"/>
      <c r="BU5" s="127"/>
      <c r="BV5" s="127"/>
      <c r="BW5" s="127"/>
      <c r="BX5" s="127"/>
      <c r="BY5" s="127"/>
      <c r="BZ5" s="127"/>
      <c r="CA5" s="129"/>
      <c r="CB5" s="126"/>
      <c r="CC5" s="126"/>
      <c r="CD5" s="126" t="s">
        <v>151</v>
      </c>
      <c r="CE5" s="126"/>
      <c r="CF5" s="126" t="s">
        <v>152</v>
      </c>
      <c r="CG5" s="126"/>
      <c r="CH5" s="126"/>
      <c r="CI5" s="126"/>
      <c r="CJ5" s="126"/>
      <c r="CK5" s="126"/>
      <c r="CL5" s="128"/>
    </row>
    <row r="6" spans="1:90" ht="14.25" customHeight="1" x14ac:dyDescent="0.2">
      <c r="A6" s="108"/>
      <c r="B6" s="228" t="s">
        <v>6</v>
      </c>
      <c r="C6" s="392"/>
      <c r="D6" s="392"/>
      <c r="E6" s="392"/>
      <c r="F6" s="392"/>
      <c r="G6" s="392"/>
      <c r="H6" s="392"/>
      <c r="I6" s="229"/>
      <c r="J6" s="182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2"/>
      <c r="AJ6" s="228" t="s">
        <v>7</v>
      </c>
      <c r="AK6" s="229"/>
      <c r="AL6" s="215"/>
      <c r="AM6" s="215"/>
      <c r="AN6" s="5" t="s">
        <v>8</v>
      </c>
      <c r="AO6" s="59"/>
      <c r="AP6" s="7"/>
      <c r="AQ6" s="108"/>
      <c r="AR6" s="416"/>
      <c r="AS6" s="151" t="str">
        <f>IF(AS5=0,"0",(VLOOKUP(AS5,BO15:BR163,2)))</f>
        <v>0</v>
      </c>
      <c r="AT6" s="73"/>
      <c r="AU6" s="154" t="str">
        <f>IF(AU5=0,"0",(AS6+AT6))</f>
        <v>0</v>
      </c>
      <c r="BA6" s="171">
        <v>25</v>
      </c>
      <c r="BB6" s="172">
        <v>7.3</v>
      </c>
      <c r="BC6" s="173"/>
      <c r="BD6" s="174">
        <v>5.0999999999999996</v>
      </c>
      <c r="BE6" s="157">
        <v>21.1</v>
      </c>
      <c r="BF6" s="157">
        <v>0.18</v>
      </c>
      <c r="BG6" s="159">
        <v>0.9</v>
      </c>
      <c r="BH6" s="174">
        <v>1</v>
      </c>
      <c r="BI6" s="174">
        <v>6.5</v>
      </c>
      <c r="BJ6" s="176">
        <v>5.7</v>
      </c>
      <c r="BK6" s="176"/>
      <c r="BL6" s="174"/>
      <c r="BN6" s="131"/>
      <c r="BO6" s="158"/>
      <c r="BP6" s="158"/>
      <c r="BQ6" s="158" t="s">
        <v>153</v>
      </c>
      <c r="BR6" s="158"/>
      <c r="BS6" s="158" t="s">
        <v>154</v>
      </c>
      <c r="BT6" s="158"/>
      <c r="BU6" s="158"/>
      <c r="BV6" s="158"/>
      <c r="BW6" s="158"/>
      <c r="BX6" s="158"/>
      <c r="BY6" s="158"/>
      <c r="BZ6" s="158"/>
      <c r="CA6" s="129"/>
      <c r="CB6" s="126"/>
      <c r="CC6" s="126"/>
      <c r="CD6" s="126" t="s">
        <v>155</v>
      </c>
      <c r="CE6" s="126"/>
      <c r="CF6" s="126" t="s">
        <v>156</v>
      </c>
      <c r="CG6" s="126"/>
      <c r="CH6" s="126"/>
      <c r="CI6" s="126"/>
      <c r="CJ6" s="126"/>
      <c r="CK6" s="126"/>
      <c r="CL6" s="128"/>
    </row>
    <row r="7" spans="1:90" ht="14.25" customHeight="1" x14ac:dyDescent="0.2">
      <c r="A7" s="108"/>
      <c r="B7" s="228" t="s">
        <v>9</v>
      </c>
      <c r="C7" s="392"/>
      <c r="D7" s="392"/>
      <c r="E7" s="392"/>
      <c r="F7" s="392"/>
      <c r="G7" s="392"/>
      <c r="H7" s="392"/>
      <c r="I7" s="229"/>
      <c r="J7" s="243"/>
      <c r="K7" s="244"/>
      <c r="L7" s="244"/>
      <c r="M7" s="244"/>
      <c r="N7" s="245"/>
      <c r="O7" s="340" t="s">
        <v>10</v>
      </c>
      <c r="P7" s="341"/>
      <c r="Q7" s="341"/>
      <c r="R7" s="342"/>
      <c r="S7" s="247" t="s">
        <v>11</v>
      </c>
      <c r="T7" s="246"/>
      <c r="U7" s="246"/>
      <c r="V7" s="246"/>
      <c r="W7" s="246"/>
      <c r="X7" s="212"/>
      <c r="Y7" s="213"/>
      <c r="Z7" s="6" t="s">
        <v>12</v>
      </c>
      <c r="AA7" s="246" t="s">
        <v>13</v>
      </c>
      <c r="AB7" s="246"/>
      <c r="AC7" s="246"/>
      <c r="AD7" s="246"/>
      <c r="AE7" s="246"/>
      <c r="AF7" s="212"/>
      <c r="AG7" s="213"/>
      <c r="AH7" s="6" t="s">
        <v>12</v>
      </c>
      <c r="AI7" s="8"/>
      <c r="AJ7" s="226" t="s">
        <v>5</v>
      </c>
      <c r="AK7" s="226"/>
      <c r="AL7" s="230">
        <f>X7+AF7</f>
        <v>0</v>
      </c>
      <c r="AM7" s="231"/>
      <c r="AN7" s="6" t="s">
        <v>12</v>
      </c>
      <c r="AO7" s="59"/>
      <c r="AP7" s="7"/>
      <c r="AQ7" s="108"/>
      <c r="AR7" s="417"/>
      <c r="AS7" s="92" t="str">
        <f>IF(AS5=0,"0",(VLOOKUP(AS5,BO15:BR163,4)))</f>
        <v>0</v>
      </c>
      <c r="AT7" s="92"/>
      <c r="AU7" s="92" t="str">
        <f>IF(AU5=0,"0",(AS7+AT7))</f>
        <v>0</v>
      </c>
      <c r="BA7" s="171">
        <v>30</v>
      </c>
      <c r="BB7" s="172">
        <v>3.2</v>
      </c>
      <c r="BC7" s="173"/>
      <c r="BD7" s="174">
        <v>0.8</v>
      </c>
      <c r="BE7" s="157">
        <v>14.3</v>
      </c>
      <c r="BF7" s="157">
        <v>0.24</v>
      </c>
      <c r="BG7" s="159">
        <v>1.2</v>
      </c>
      <c r="BH7" s="174">
        <v>1</v>
      </c>
      <c r="BI7" s="174">
        <v>7.2</v>
      </c>
      <c r="BJ7" s="176">
        <v>8.5</v>
      </c>
      <c r="BK7" s="176"/>
      <c r="BL7" s="174"/>
      <c r="BN7" s="131"/>
      <c r="BO7" s="158"/>
      <c r="BP7" s="158"/>
      <c r="BQ7" s="158" t="s">
        <v>157</v>
      </c>
      <c r="BR7" s="158"/>
      <c r="BS7" s="158" t="s">
        <v>158</v>
      </c>
      <c r="BT7" s="158"/>
      <c r="BU7" s="158"/>
      <c r="BV7" s="158"/>
      <c r="BW7" s="158"/>
      <c r="BX7" s="158"/>
      <c r="BY7" s="158"/>
      <c r="BZ7" s="158"/>
      <c r="CA7" s="129"/>
      <c r="CB7" s="126"/>
      <c r="CC7" s="126"/>
      <c r="CD7" s="126" t="s">
        <v>159</v>
      </c>
      <c r="CE7" s="126"/>
      <c r="CF7" s="158" t="s">
        <v>158</v>
      </c>
      <c r="CH7" s="126"/>
      <c r="CI7" s="126"/>
      <c r="CJ7" s="126"/>
      <c r="CK7" s="126"/>
      <c r="CL7" s="128"/>
    </row>
    <row r="8" spans="1:90" ht="14.25" customHeight="1" x14ac:dyDescent="0.2">
      <c r="A8" s="108"/>
      <c r="B8" s="228" t="s">
        <v>199</v>
      </c>
      <c r="C8" s="397"/>
      <c r="D8" s="398"/>
      <c r="E8" s="399"/>
      <c r="F8" s="400"/>
      <c r="G8" s="400"/>
      <c r="H8" s="400"/>
      <c r="I8" s="400"/>
      <c r="J8" s="400"/>
      <c r="K8" s="400"/>
      <c r="L8" s="400"/>
      <c r="M8" s="401"/>
      <c r="N8" s="225" t="s">
        <v>14</v>
      </c>
      <c r="O8" s="226"/>
      <c r="P8" s="226"/>
      <c r="Q8" s="226"/>
      <c r="R8" s="227"/>
      <c r="S8" s="247" t="s">
        <v>15</v>
      </c>
      <c r="T8" s="246"/>
      <c r="U8" s="246"/>
      <c r="V8" s="246"/>
      <c r="W8" s="246"/>
      <c r="X8" s="212"/>
      <c r="Y8" s="213"/>
      <c r="Z8" s="6" t="s">
        <v>12</v>
      </c>
      <c r="AA8" s="246" t="s">
        <v>13</v>
      </c>
      <c r="AB8" s="246"/>
      <c r="AC8" s="246"/>
      <c r="AD8" s="246"/>
      <c r="AE8" s="246"/>
      <c r="AF8" s="212"/>
      <c r="AG8" s="213"/>
      <c r="AH8" s="6" t="s">
        <v>12</v>
      </c>
      <c r="AI8" s="8"/>
      <c r="AJ8" s="226" t="s">
        <v>5</v>
      </c>
      <c r="AK8" s="226"/>
      <c r="AL8" s="413">
        <f>X8+AF8</f>
        <v>0</v>
      </c>
      <c r="AM8" s="414"/>
      <c r="AN8" s="6" t="s">
        <v>12</v>
      </c>
      <c r="AO8" s="59"/>
      <c r="AP8" s="7"/>
      <c r="AQ8" s="108"/>
      <c r="AR8" s="443" t="s">
        <v>120</v>
      </c>
      <c r="AS8" s="75" t="str">
        <f>IF(AS5=0,"0",(VLOOKUP(AS5,BO15:BZ163,11)))</f>
        <v>0</v>
      </c>
      <c r="AT8" s="75"/>
      <c r="AU8" s="75" t="str">
        <f>IF(AU5=0,"0",(AS8+AT8))</f>
        <v>0</v>
      </c>
      <c r="BA8" s="171">
        <v>40</v>
      </c>
      <c r="BB8" s="172">
        <v>4.7</v>
      </c>
      <c r="BC8" s="173"/>
      <c r="BD8" s="174">
        <v>2.8</v>
      </c>
      <c r="BE8" s="157">
        <v>26</v>
      </c>
      <c r="BF8" s="177">
        <v>0.3</v>
      </c>
      <c r="BG8" s="159">
        <v>1.5</v>
      </c>
      <c r="BH8" s="174">
        <v>1</v>
      </c>
      <c r="BI8" s="174">
        <v>7.2</v>
      </c>
      <c r="BJ8" s="176">
        <v>9.5</v>
      </c>
      <c r="BK8" s="176"/>
      <c r="BL8" s="174"/>
      <c r="BN8" s="131"/>
      <c r="BO8" s="158"/>
      <c r="BP8" s="158"/>
      <c r="BQ8" s="158" t="s">
        <v>160</v>
      </c>
      <c r="BR8" s="158"/>
      <c r="BS8" s="158" t="s">
        <v>161</v>
      </c>
      <c r="BT8" s="158"/>
      <c r="BU8" s="158"/>
      <c r="BV8" s="158"/>
      <c r="BW8" s="158"/>
      <c r="BX8" s="158"/>
      <c r="BY8" s="158"/>
      <c r="BZ8" s="158"/>
      <c r="CA8" s="129"/>
      <c r="CB8" s="126"/>
      <c r="CC8" s="126"/>
      <c r="CD8" s="126" t="s">
        <v>162</v>
      </c>
      <c r="CE8" s="126"/>
      <c r="CF8" s="158" t="s">
        <v>161</v>
      </c>
      <c r="CH8" s="126"/>
      <c r="CI8" s="126"/>
      <c r="CJ8" s="126"/>
      <c r="CK8" s="126"/>
      <c r="CL8" s="128"/>
    </row>
    <row r="9" spans="1:90" ht="14.25" customHeight="1" x14ac:dyDescent="0.2">
      <c r="A9" s="10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27"/>
      <c r="O9" s="27"/>
      <c r="P9" s="27"/>
      <c r="Q9" s="27"/>
      <c r="R9" s="27"/>
      <c r="S9" s="120"/>
      <c r="T9" s="120"/>
      <c r="U9" s="120"/>
      <c r="V9" s="120"/>
      <c r="W9" s="120"/>
      <c r="X9" s="122"/>
      <c r="Y9" s="122"/>
      <c r="Z9" s="123"/>
      <c r="AA9" s="124"/>
      <c r="AB9" s="124"/>
      <c r="AC9" s="124"/>
      <c r="AD9" s="124"/>
      <c r="AE9" s="124"/>
      <c r="AF9" s="122"/>
      <c r="AG9" s="122"/>
      <c r="AH9" s="13"/>
      <c r="AI9" s="7"/>
      <c r="AJ9" s="27"/>
      <c r="AK9" s="27"/>
      <c r="AL9" s="121"/>
      <c r="AM9" s="121"/>
      <c r="AN9" s="13"/>
      <c r="AO9" s="7"/>
      <c r="AP9" s="7"/>
      <c r="AQ9" s="108"/>
      <c r="AR9" s="444"/>
      <c r="AS9" s="152" t="str">
        <f>IF(AS5=0,"0",(VLOOKUP(AS8,CB15:CK297,2)))</f>
        <v>0</v>
      </c>
      <c r="AT9" s="76"/>
      <c r="AU9" s="155" t="str">
        <f>IF(AU5=0,"0",(AS9+AT9))</f>
        <v>0</v>
      </c>
      <c r="BA9" s="171">
        <v>50</v>
      </c>
      <c r="BB9" s="172">
        <v>6.3</v>
      </c>
      <c r="BC9" s="178">
        <v>6</v>
      </c>
      <c r="BD9" s="174">
        <v>1.6</v>
      </c>
      <c r="BE9" s="157">
        <v>12.6</v>
      </c>
      <c r="BF9" s="157">
        <v>0.39</v>
      </c>
      <c r="BG9" s="159">
        <v>2.1</v>
      </c>
      <c r="BH9" s="174">
        <v>1</v>
      </c>
      <c r="BI9" s="174">
        <v>6.5</v>
      </c>
      <c r="BJ9" s="176">
        <v>11.7</v>
      </c>
      <c r="BK9" s="176"/>
      <c r="BL9" s="174"/>
      <c r="BN9" s="132"/>
      <c r="BO9" s="158"/>
      <c r="BP9" s="158"/>
      <c r="BQ9" s="158" t="s">
        <v>163</v>
      </c>
      <c r="BR9" s="158"/>
      <c r="BS9" s="158" t="s">
        <v>164</v>
      </c>
      <c r="BT9" s="158"/>
      <c r="BU9" s="158"/>
      <c r="BV9" s="158"/>
      <c r="BW9" s="158"/>
      <c r="BX9" s="158"/>
      <c r="BY9" s="158"/>
      <c r="BZ9" s="158"/>
      <c r="CA9" s="129"/>
      <c r="CB9" s="126"/>
      <c r="CC9" s="126"/>
      <c r="CD9" s="126" t="s">
        <v>165</v>
      </c>
      <c r="CE9" s="126"/>
      <c r="CF9" s="158" t="s">
        <v>164</v>
      </c>
      <c r="CH9" s="126"/>
      <c r="CI9" s="126"/>
      <c r="CJ9" s="126"/>
      <c r="CK9" s="126"/>
      <c r="CL9" s="128"/>
    </row>
    <row r="10" spans="1:90" ht="14.25" customHeight="1" thickBot="1" x14ac:dyDescent="0.25">
      <c r="A10" s="108"/>
      <c r="B10" s="9" t="s">
        <v>16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Q10" s="1"/>
      <c r="R10" s="9"/>
      <c r="AH10" s="10"/>
      <c r="AN10" s="10"/>
      <c r="AQ10" s="108"/>
      <c r="AR10" s="445"/>
      <c r="AS10" s="95" t="str">
        <f>IF(AS5=0,"0",(VLOOKUP(AS8,CB15:CK297,4)))</f>
        <v>0</v>
      </c>
      <c r="AT10" s="95"/>
      <c r="AU10" s="95" t="str">
        <f>IF(AU5=0,"0",(AS10+AT10))</f>
        <v>0</v>
      </c>
      <c r="BA10" s="179">
        <v>75</v>
      </c>
      <c r="BB10" s="138"/>
      <c r="BC10" s="141">
        <v>1</v>
      </c>
      <c r="BD10" s="141">
        <v>1</v>
      </c>
      <c r="BE10" s="157">
        <v>18.600000000000001</v>
      </c>
      <c r="BF10" s="138"/>
      <c r="BG10" s="141">
        <v>1.5</v>
      </c>
      <c r="BH10" s="141">
        <v>1.5</v>
      </c>
      <c r="BI10" s="138"/>
      <c r="BJ10" s="138"/>
      <c r="BK10" s="138"/>
      <c r="BL10" s="138"/>
      <c r="BN10" s="132"/>
      <c r="BO10" s="158"/>
      <c r="BP10" s="158"/>
      <c r="BQ10" s="158" t="s">
        <v>166</v>
      </c>
      <c r="BR10" s="158"/>
      <c r="BS10" s="158"/>
      <c r="BT10" s="158"/>
      <c r="BU10" s="158"/>
      <c r="BV10" s="158"/>
      <c r="BW10" s="158"/>
      <c r="BX10" s="158"/>
      <c r="BY10" s="158"/>
      <c r="BZ10" s="158"/>
      <c r="CA10" s="129"/>
      <c r="CB10" s="126"/>
      <c r="CC10" s="126"/>
      <c r="CD10" s="126" t="s">
        <v>166</v>
      </c>
      <c r="CE10" s="126"/>
      <c r="CF10" s="126"/>
      <c r="CG10" s="126"/>
      <c r="CH10" s="126"/>
      <c r="CI10" s="126"/>
      <c r="CJ10" s="126"/>
      <c r="CK10" s="126"/>
      <c r="CL10" s="128"/>
    </row>
    <row r="11" spans="1:90" ht="14.25" customHeight="1" thickBot="1" x14ac:dyDescent="0.25">
      <c r="A11" s="10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R11" s="9"/>
      <c r="X11" s="208" t="s">
        <v>128</v>
      </c>
      <c r="Y11" s="209"/>
      <c r="Z11" s="209"/>
      <c r="AA11" s="209"/>
      <c r="AB11" s="209"/>
      <c r="AC11" s="209"/>
      <c r="AD11" s="209"/>
      <c r="AE11" s="209"/>
      <c r="AF11" s="210"/>
      <c r="AG11" s="266">
        <f>AS5</f>
        <v>0</v>
      </c>
      <c r="AH11" s="267"/>
      <c r="AI11" s="268"/>
      <c r="AJ11" s="62" t="s">
        <v>106</v>
      </c>
      <c r="AK11" s="266">
        <v>149</v>
      </c>
      <c r="AL11" s="267"/>
      <c r="AM11" s="268"/>
      <c r="AN11" s="10"/>
      <c r="AQ11" s="108"/>
      <c r="AR11" s="415" t="s">
        <v>123</v>
      </c>
      <c r="AS11" s="77">
        <f>AF8</f>
        <v>0</v>
      </c>
      <c r="AT11" s="77"/>
      <c r="AU11" s="77">
        <f>AS11+AT11</f>
        <v>0</v>
      </c>
      <c r="BA11" s="179">
        <v>100</v>
      </c>
      <c r="BB11" s="134"/>
      <c r="BC11" s="137">
        <v>1</v>
      </c>
      <c r="BD11" s="137">
        <v>1</v>
      </c>
      <c r="BE11" s="134"/>
      <c r="BF11" s="134"/>
      <c r="BG11" s="137">
        <v>2</v>
      </c>
      <c r="BH11" s="137">
        <v>2</v>
      </c>
      <c r="BI11" s="134"/>
      <c r="BJ11" s="134"/>
      <c r="BK11" s="134"/>
      <c r="BL11" s="134"/>
      <c r="BN11" s="132"/>
      <c r="BO11" s="158"/>
      <c r="BP11" s="158" t="s">
        <v>167</v>
      </c>
      <c r="BQ11" s="158"/>
      <c r="BR11" s="158"/>
      <c r="BS11" s="158"/>
      <c r="BT11" s="158"/>
      <c r="BU11" s="158"/>
      <c r="BV11" s="158"/>
      <c r="BW11" s="158"/>
      <c r="BX11" s="196" t="s">
        <v>168</v>
      </c>
      <c r="BY11" s="196"/>
      <c r="BZ11" s="196"/>
      <c r="CA11" s="129"/>
      <c r="CB11" s="126"/>
      <c r="CC11" s="126" t="s">
        <v>169</v>
      </c>
      <c r="CD11" s="126"/>
      <c r="CE11" s="126"/>
      <c r="CF11" s="126"/>
      <c r="CG11" s="126"/>
      <c r="CH11" s="126"/>
      <c r="CI11" s="126"/>
      <c r="CJ11" s="126"/>
      <c r="CK11" s="126"/>
      <c r="CL11" s="128"/>
    </row>
    <row r="12" spans="1:90" ht="14.25" customHeight="1" thickBot="1" x14ac:dyDescent="0.25">
      <c r="A12" s="108"/>
      <c r="B12" s="343" t="s">
        <v>17</v>
      </c>
      <c r="C12" s="344"/>
      <c r="D12" s="344"/>
      <c r="E12" s="344"/>
      <c r="F12" s="395"/>
      <c r="G12" s="396">
        <v>100</v>
      </c>
      <c r="H12" s="396"/>
      <c r="I12" s="396"/>
      <c r="J12" s="183"/>
      <c r="K12" s="9"/>
      <c r="L12" s="343" t="s">
        <v>18</v>
      </c>
      <c r="M12" s="344"/>
      <c r="N12" s="344"/>
      <c r="O12" s="344"/>
      <c r="P12" s="344"/>
      <c r="Q12" s="332" t="s">
        <v>23</v>
      </c>
      <c r="R12" s="333"/>
      <c r="S12" s="333"/>
      <c r="T12" s="333"/>
      <c r="U12" s="333"/>
      <c r="V12" s="334"/>
      <c r="W12" s="11"/>
      <c r="X12" s="232" t="s">
        <v>129</v>
      </c>
      <c r="Y12" s="233"/>
      <c r="Z12" s="233"/>
      <c r="AA12" s="233"/>
      <c r="AB12" s="233"/>
      <c r="AC12" s="233"/>
      <c r="AD12" s="233"/>
      <c r="AE12" s="233"/>
      <c r="AF12" s="234"/>
      <c r="AG12" s="266">
        <f>IF(AS11=0,0,AS14)</f>
        <v>0</v>
      </c>
      <c r="AH12" s="267"/>
      <c r="AI12" s="268"/>
      <c r="AJ12" s="62" t="s">
        <v>106</v>
      </c>
      <c r="AK12" s="266">
        <v>283</v>
      </c>
      <c r="AL12" s="267"/>
      <c r="AM12" s="268"/>
      <c r="AN12" s="10"/>
      <c r="AQ12" s="108"/>
      <c r="AR12" s="416"/>
      <c r="AS12" s="151" t="str">
        <f>IF(AS11=0,"0",(VLOOKUP(AS11,CB15:CK297,2)))</f>
        <v>0</v>
      </c>
      <c r="AT12" s="118"/>
      <c r="AU12" s="154" t="str">
        <f>IF(AU11=0,"0",(AS12+AT12))</f>
        <v>0</v>
      </c>
      <c r="BA12" s="179">
        <v>150</v>
      </c>
      <c r="BB12" s="134"/>
      <c r="BC12" s="137">
        <v>1</v>
      </c>
      <c r="BD12" s="137">
        <v>1</v>
      </c>
      <c r="BE12" s="134"/>
      <c r="BF12" s="134"/>
      <c r="BG12" s="137">
        <v>3</v>
      </c>
      <c r="BH12" s="137">
        <v>3</v>
      </c>
      <c r="BI12" s="134"/>
      <c r="BJ12" s="134"/>
      <c r="BK12" s="134"/>
      <c r="BL12" s="134"/>
      <c r="BN12" s="132"/>
      <c r="BO12" s="207" t="s">
        <v>170</v>
      </c>
      <c r="BP12" s="207" t="s">
        <v>171</v>
      </c>
      <c r="BQ12" s="207"/>
      <c r="BR12" s="207"/>
      <c r="BS12" s="198" t="s">
        <v>172</v>
      </c>
      <c r="BT12" s="199"/>
      <c r="BU12" s="199"/>
      <c r="BV12" s="199"/>
      <c r="BW12" s="200"/>
      <c r="BX12" s="197" t="s">
        <v>189</v>
      </c>
      <c r="BY12" s="197" t="s">
        <v>173</v>
      </c>
      <c r="BZ12" s="197" t="s">
        <v>174</v>
      </c>
      <c r="CA12" s="129"/>
      <c r="CB12" s="207" t="s">
        <v>190</v>
      </c>
      <c r="CC12" s="211" t="s">
        <v>171</v>
      </c>
      <c r="CD12" s="211"/>
      <c r="CE12" s="211"/>
      <c r="CF12" s="204" t="s">
        <v>172</v>
      </c>
      <c r="CG12" s="205"/>
      <c r="CH12" s="205"/>
      <c r="CI12" s="205"/>
      <c r="CJ12" s="206"/>
      <c r="CK12" s="207" t="s">
        <v>190</v>
      </c>
      <c r="CL12" s="128"/>
    </row>
    <row r="13" spans="1:90" ht="14.25" customHeight="1" x14ac:dyDescent="0.2">
      <c r="A13" s="108"/>
      <c r="B13" s="9"/>
      <c r="C13" s="9"/>
      <c r="D13" s="11"/>
      <c r="E13" s="11"/>
      <c r="F13" s="11"/>
      <c r="G13" s="9"/>
      <c r="H13" s="12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0"/>
      <c r="AG13" s="70"/>
      <c r="AH13" s="70"/>
      <c r="AI13" s="13"/>
      <c r="AJ13" s="10"/>
      <c r="AK13" s="10"/>
      <c r="AL13" s="10"/>
      <c r="AM13" s="10"/>
      <c r="AN13" s="61"/>
      <c r="AQ13" s="108"/>
      <c r="AR13" s="417"/>
      <c r="AS13" s="92" t="str">
        <f>IF(AS11=0,"0",(VLOOKUP(AS11,CB15:CK297,4)))</f>
        <v>0</v>
      </c>
      <c r="AT13" s="92"/>
      <c r="AU13" s="92" t="str">
        <f>IF(AU11=0,"0",(AS13+AT13))</f>
        <v>0</v>
      </c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N13" s="132"/>
      <c r="BO13" s="207"/>
      <c r="BP13" s="207"/>
      <c r="BQ13" s="207"/>
      <c r="BR13" s="207"/>
      <c r="BS13" s="159" t="s">
        <v>175</v>
      </c>
      <c r="BT13" s="159" t="s">
        <v>176</v>
      </c>
      <c r="BU13" s="159" t="s">
        <v>177</v>
      </c>
      <c r="BV13" s="159" t="s">
        <v>178</v>
      </c>
      <c r="BW13" s="159" t="s">
        <v>179</v>
      </c>
      <c r="BX13" s="197"/>
      <c r="BY13" s="197"/>
      <c r="BZ13" s="197"/>
      <c r="CA13" s="129"/>
      <c r="CB13" s="207"/>
      <c r="CC13" s="211"/>
      <c r="CD13" s="211"/>
      <c r="CE13" s="211"/>
      <c r="CF13" s="157" t="s">
        <v>175</v>
      </c>
      <c r="CG13" s="157" t="s">
        <v>176</v>
      </c>
      <c r="CH13" s="157" t="s">
        <v>177</v>
      </c>
      <c r="CI13" s="157" t="s">
        <v>178</v>
      </c>
      <c r="CJ13" s="157" t="s">
        <v>179</v>
      </c>
      <c r="CK13" s="207"/>
      <c r="CL13" s="128"/>
    </row>
    <row r="14" spans="1:90" ht="14.25" customHeight="1" x14ac:dyDescent="0.2">
      <c r="A14" s="108"/>
      <c r="B14" s="5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8"/>
      <c r="R14" s="5" t="s">
        <v>19</v>
      </c>
      <c r="S14" s="5"/>
      <c r="T14" s="5"/>
      <c r="U14" s="54"/>
      <c r="V14" s="5"/>
      <c r="W14" s="41" t="s">
        <v>201</v>
      </c>
      <c r="X14" s="41" t="s">
        <v>21</v>
      </c>
      <c r="Y14" s="41" t="s">
        <v>202</v>
      </c>
      <c r="Z14" s="41"/>
      <c r="AA14" s="42"/>
      <c r="AB14" s="41"/>
      <c r="AC14" s="41"/>
      <c r="AD14" s="41" t="s">
        <v>20</v>
      </c>
      <c r="AE14" s="41" t="s">
        <v>21</v>
      </c>
      <c r="AF14" s="41" t="s">
        <v>22</v>
      </c>
      <c r="AG14" s="68"/>
      <c r="AH14" s="69"/>
      <c r="AI14" s="13"/>
      <c r="AJ14" s="13"/>
      <c r="AK14" s="13"/>
      <c r="AL14" s="13"/>
      <c r="AM14" s="13"/>
      <c r="AN14" s="13"/>
      <c r="AO14" s="7"/>
      <c r="AP14" s="7"/>
      <c r="AQ14" s="108"/>
      <c r="AR14" s="446" t="s">
        <v>104</v>
      </c>
      <c r="AS14" s="78">
        <f>IF(AS11=0,AS5,(AS8+AS11))</f>
        <v>0</v>
      </c>
      <c r="AT14" s="78"/>
      <c r="AU14" s="78">
        <f>IF(AU11=0,AU5,(AS14+AT14))</f>
        <v>0</v>
      </c>
      <c r="BA14" s="127" t="s">
        <v>188</v>
      </c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N14" s="132"/>
      <c r="BO14" s="207"/>
      <c r="BP14" s="184" t="s">
        <v>180</v>
      </c>
      <c r="BQ14" s="184" t="s">
        <v>181</v>
      </c>
      <c r="BR14" s="184" t="s">
        <v>182</v>
      </c>
      <c r="BS14" s="184" t="s">
        <v>183</v>
      </c>
      <c r="BT14" s="184" t="s">
        <v>184</v>
      </c>
      <c r="BU14" s="184" t="s">
        <v>185</v>
      </c>
      <c r="BV14" s="184" t="s">
        <v>186</v>
      </c>
      <c r="BW14" s="184" t="s">
        <v>187</v>
      </c>
      <c r="BX14" s="197"/>
      <c r="BY14" s="197"/>
      <c r="BZ14" s="159" t="s">
        <v>180</v>
      </c>
      <c r="CA14" s="129"/>
      <c r="CB14" s="207"/>
      <c r="CC14" s="157" t="s">
        <v>180</v>
      </c>
      <c r="CD14" s="157" t="s">
        <v>181</v>
      </c>
      <c r="CE14" s="157" t="s">
        <v>182</v>
      </c>
      <c r="CF14" s="185" t="s">
        <v>183</v>
      </c>
      <c r="CG14" s="185" t="s">
        <v>184</v>
      </c>
      <c r="CH14" s="185" t="s">
        <v>185</v>
      </c>
      <c r="CI14" s="185" t="s">
        <v>186</v>
      </c>
      <c r="CJ14" s="185" t="s">
        <v>187</v>
      </c>
      <c r="CK14" s="207"/>
      <c r="CL14" s="128"/>
    </row>
    <row r="15" spans="1:90" ht="14.25" customHeight="1" x14ac:dyDescent="0.2">
      <c r="A15" s="108"/>
      <c r="B15" s="5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225" t="s">
        <v>200</v>
      </c>
      <c r="V15" s="226"/>
      <c r="W15" s="226"/>
      <c r="X15" s="226"/>
      <c r="Y15" s="226"/>
      <c r="Z15" s="226"/>
      <c r="AA15" s="227"/>
      <c r="AB15" s="225" t="str">
        <f>IF(AS22=0,"増圧給水量(L/min)","合計給水量（L/min）")</f>
        <v>増圧給水量(L/min)</v>
      </c>
      <c r="AC15" s="226"/>
      <c r="AD15" s="226"/>
      <c r="AE15" s="226"/>
      <c r="AF15" s="226"/>
      <c r="AG15" s="226"/>
      <c r="AH15" s="227"/>
      <c r="AI15" s="7"/>
      <c r="AJ15" s="7"/>
      <c r="AK15" s="13"/>
      <c r="AL15" s="13"/>
      <c r="AM15" s="13"/>
      <c r="AN15" s="7"/>
      <c r="AO15" s="7"/>
      <c r="AP15" s="7"/>
      <c r="AQ15" s="108"/>
      <c r="AR15" s="447"/>
      <c r="AS15" s="153" t="str">
        <f>IF(AS11=0,AS6,(VLOOKUP(AS14,CB15:CK297,2)))</f>
        <v>0</v>
      </c>
      <c r="AT15" s="119"/>
      <c r="AU15" s="156" t="str">
        <f>IF(AU11=0,AU6,(AS15+AT15))</f>
        <v>0</v>
      </c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N15" s="132"/>
      <c r="BO15" s="134">
        <v>1</v>
      </c>
      <c r="BP15" s="134">
        <v>24</v>
      </c>
      <c r="BQ15" s="135">
        <v>0.4</v>
      </c>
      <c r="BR15" s="136">
        <v>4.0000000000000002E-4</v>
      </c>
      <c r="BS15" s="142">
        <v>0.8</v>
      </c>
      <c r="BT15" s="137">
        <v>0.6</v>
      </c>
      <c r="BU15" s="137">
        <v>0.3</v>
      </c>
      <c r="BV15" s="137">
        <v>0.2</v>
      </c>
      <c r="BW15" s="137">
        <v>0.1</v>
      </c>
      <c r="BX15" s="134">
        <v>1</v>
      </c>
      <c r="BY15" s="134">
        <v>2</v>
      </c>
      <c r="BZ15" s="134">
        <v>36</v>
      </c>
      <c r="CA15" s="129"/>
      <c r="CB15" s="138">
        <v>1</v>
      </c>
      <c r="CC15" s="138">
        <v>18</v>
      </c>
      <c r="CD15" s="139">
        <v>0.3</v>
      </c>
      <c r="CE15" s="140">
        <v>2.9999999999999997E-4</v>
      </c>
      <c r="CF15" s="142">
        <v>0.6</v>
      </c>
      <c r="CG15" s="141">
        <v>0.4</v>
      </c>
      <c r="CH15" s="141">
        <v>0.2</v>
      </c>
      <c r="CI15" s="141">
        <v>0.2</v>
      </c>
      <c r="CJ15" s="141">
        <v>0.1</v>
      </c>
      <c r="CK15" s="138">
        <v>1</v>
      </c>
      <c r="CL15" s="128"/>
    </row>
    <row r="16" spans="1:90" ht="14.25" customHeight="1" x14ac:dyDescent="0.2">
      <c r="A16" s="108"/>
      <c r="B16" s="186" t="s">
        <v>196</v>
      </c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8"/>
      <c r="R16" s="188"/>
      <c r="S16" s="188"/>
      <c r="T16" s="189"/>
      <c r="U16" s="248">
        <f>IF(AS22=1,AS15,0)</f>
        <v>0</v>
      </c>
      <c r="V16" s="249"/>
      <c r="W16" s="249"/>
      <c r="X16" s="249"/>
      <c r="Y16" s="249"/>
      <c r="Z16" s="249"/>
      <c r="AA16" s="250"/>
      <c r="AB16" s="216" t="str">
        <f>IF(AU11=0,AU6,AU15)</f>
        <v>0</v>
      </c>
      <c r="AC16" s="217"/>
      <c r="AD16" s="217"/>
      <c r="AE16" s="217"/>
      <c r="AF16" s="217"/>
      <c r="AG16" s="217"/>
      <c r="AH16" s="218"/>
      <c r="AI16" s="13"/>
      <c r="AJ16" s="13"/>
      <c r="AK16" s="13"/>
      <c r="AL16" s="13"/>
      <c r="AM16" s="13"/>
      <c r="AN16" s="7"/>
      <c r="AO16" s="7"/>
      <c r="AP16" s="7"/>
      <c r="AQ16" s="108"/>
      <c r="AR16" s="448"/>
      <c r="AS16" s="91" t="str">
        <f>IF(AS11=0,AS7,(VLOOKUP(AS14,CB15:CK297,4)))</f>
        <v>0</v>
      </c>
      <c r="AT16" s="91"/>
      <c r="AU16" s="91" t="str">
        <f>IF(AU11=0,AU7,(AS16+AT16))</f>
        <v>0</v>
      </c>
      <c r="AW16" s="7"/>
      <c r="AX16" s="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N16" s="132"/>
      <c r="BO16" s="134">
        <v>2</v>
      </c>
      <c r="BP16" s="134">
        <v>48</v>
      </c>
      <c r="BQ16" s="135">
        <v>0.8</v>
      </c>
      <c r="BR16" s="136">
        <v>8.0000000000000004E-4</v>
      </c>
      <c r="BS16" s="142">
        <v>1.6</v>
      </c>
      <c r="BT16" s="137">
        <v>1.1000000000000001</v>
      </c>
      <c r="BU16" s="137">
        <v>0.6</v>
      </c>
      <c r="BV16" s="137">
        <v>0.4</v>
      </c>
      <c r="BW16" s="137">
        <v>0.2</v>
      </c>
      <c r="BX16" s="134">
        <v>2</v>
      </c>
      <c r="BY16" s="134">
        <v>6</v>
      </c>
      <c r="BZ16" s="134">
        <v>49</v>
      </c>
      <c r="CA16" s="129"/>
      <c r="CB16" s="138">
        <v>2</v>
      </c>
      <c r="CC16" s="138">
        <v>36</v>
      </c>
      <c r="CD16" s="139">
        <v>0.6</v>
      </c>
      <c r="CE16" s="140">
        <v>5.9999999999999995E-4</v>
      </c>
      <c r="CF16" s="142">
        <v>1.2</v>
      </c>
      <c r="CG16" s="141">
        <v>0.8</v>
      </c>
      <c r="CH16" s="141">
        <v>0.5</v>
      </c>
      <c r="CI16" s="141">
        <v>0.3</v>
      </c>
      <c r="CJ16" s="141">
        <v>0.1</v>
      </c>
      <c r="CK16" s="138">
        <v>2</v>
      </c>
      <c r="CL16" s="128"/>
    </row>
    <row r="17" spans="1:90" ht="20.100000000000001" customHeight="1" x14ac:dyDescent="0.2">
      <c r="A17" s="108"/>
      <c r="B17" s="260" t="s">
        <v>197</v>
      </c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2"/>
      <c r="U17" s="251"/>
      <c r="V17" s="252"/>
      <c r="W17" s="252"/>
      <c r="X17" s="252"/>
      <c r="Y17" s="252"/>
      <c r="Z17" s="252"/>
      <c r="AA17" s="253"/>
      <c r="AB17" s="219"/>
      <c r="AC17" s="220"/>
      <c r="AD17" s="220"/>
      <c r="AE17" s="220"/>
      <c r="AF17" s="220"/>
      <c r="AG17" s="220"/>
      <c r="AH17" s="221"/>
      <c r="AI17" s="13"/>
      <c r="AJ17" s="13"/>
      <c r="AK17" s="13"/>
      <c r="AL17" s="13"/>
      <c r="AM17" s="13"/>
      <c r="AN17" s="7"/>
      <c r="AO17" s="7"/>
      <c r="AP17" s="7"/>
      <c r="AQ17" s="108"/>
      <c r="AR17" s="79"/>
      <c r="AS17" s="80"/>
      <c r="AT17" s="81"/>
      <c r="AU17" s="81"/>
      <c r="AW17" s="7"/>
      <c r="AX17" s="7"/>
      <c r="BA17" s="126" t="s">
        <v>141</v>
      </c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N17" s="132"/>
      <c r="BO17" s="134">
        <v>3</v>
      </c>
      <c r="BP17" s="134">
        <v>60</v>
      </c>
      <c r="BQ17" s="135">
        <v>1</v>
      </c>
      <c r="BR17" s="136">
        <v>1E-3</v>
      </c>
      <c r="BS17" s="142">
        <v>2</v>
      </c>
      <c r="BT17" s="137">
        <v>1.4</v>
      </c>
      <c r="BU17" s="137">
        <v>0.8</v>
      </c>
      <c r="BV17" s="137">
        <v>0.5</v>
      </c>
      <c r="BW17" s="137">
        <v>0.2</v>
      </c>
      <c r="BX17" s="134">
        <v>3</v>
      </c>
      <c r="BY17" s="134">
        <v>11</v>
      </c>
      <c r="BZ17" s="134">
        <v>62</v>
      </c>
      <c r="CA17" s="129"/>
      <c r="CB17" s="138">
        <v>3</v>
      </c>
      <c r="CC17" s="138">
        <v>39</v>
      </c>
      <c r="CD17" s="139">
        <v>0.65</v>
      </c>
      <c r="CE17" s="140">
        <v>6.4999999999999997E-4</v>
      </c>
      <c r="CF17" s="142">
        <v>1.3</v>
      </c>
      <c r="CG17" s="141">
        <v>0.9</v>
      </c>
      <c r="CH17" s="141">
        <v>0.5</v>
      </c>
      <c r="CI17" s="141">
        <v>0.3</v>
      </c>
      <c r="CJ17" s="141">
        <v>0.1</v>
      </c>
      <c r="CK17" s="138">
        <v>3</v>
      </c>
      <c r="CL17" s="128"/>
    </row>
    <row r="18" spans="1:90" ht="20.100000000000001" customHeight="1" x14ac:dyDescent="0.2">
      <c r="A18" s="108"/>
      <c r="B18" s="263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5"/>
      <c r="U18" s="254"/>
      <c r="V18" s="255"/>
      <c r="W18" s="255"/>
      <c r="X18" s="255"/>
      <c r="Y18" s="255"/>
      <c r="Z18" s="255"/>
      <c r="AA18" s="256"/>
      <c r="AB18" s="222"/>
      <c r="AC18" s="223"/>
      <c r="AD18" s="223"/>
      <c r="AE18" s="223"/>
      <c r="AF18" s="223"/>
      <c r="AG18" s="223"/>
      <c r="AH18" s="224"/>
      <c r="AI18" s="13"/>
      <c r="AJ18" s="13"/>
      <c r="AK18" s="13"/>
      <c r="AL18" s="13"/>
      <c r="AM18" s="13"/>
      <c r="AN18" s="7"/>
      <c r="AO18" s="7"/>
      <c r="AP18" s="7"/>
      <c r="AQ18" s="108"/>
      <c r="AR18" s="84"/>
      <c r="AS18" s="85"/>
      <c r="AT18" s="86" t="s">
        <v>121</v>
      </c>
      <c r="AU18" s="86" t="s">
        <v>39</v>
      </c>
      <c r="AV18" s="86" t="s">
        <v>29</v>
      </c>
      <c r="AW18" s="7"/>
      <c r="AX18" s="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N18" s="132"/>
      <c r="BO18" s="134">
        <v>4</v>
      </c>
      <c r="BP18" s="134">
        <v>66</v>
      </c>
      <c r="BQ18" s="135">
        <v>1.1000000000000001</v>
      </c>
      <c r="BR18" s="136">
        <v>1.1000000000000001E-3</v>
      </c>
      <c r="BS18" s="137">
        <v>2.2000000000000002</v>
      </c>
      <c r="BT18" s="142">
        <v>1.5</v>
      </c>
      <c r="BU18" s="137">
        <v>0.9</v>
      </c>
      <c r="BV18" s="137">
        <v>0.6</v>
      </c>
      <c r="BW18" s="137">
        <v>0.2</v>
      </c>
      <c r="BX18" s="134">
        <v>4</v>
      </c>
      <c r="BY18" s="134">
        <v>13</v>
      </c>
      <c r="BZ18" s="134">
        <v>69</v>
      </c>
      <c r="CA18" s="129"/>
      <c r="CB18" s="138">
        <v>4</v>
      </c>
      <c r="CC18" s="138">
        <v>43</v>
      </c>
      <c r="CD18" s="139">
        <v>0.72</v>
      </c>
      <c r="CE18" s="140">
        <v>7.2000000000000005E-4</v>
      </c>
      <c r="CF18" s="142">
        <v>1.5</v>
      </c>
      <c r="CG18" s="141">
        <v>1</v>
      </c>
      <c r="CH18" s="141">
        <v>0.6</v>
      </c>
      <c r="CI18" s="141">
        <v>0.4</v>
      </c>
      <c r="CJ18" s="141">
        <v>0.2</v>
      </c>
      <c r="CK18" s="138">
        <v>4</v>
      </c>
      <c r="CL18" s="128"/>
    </row>
    <row r="19" spans="1:90" ht="14.25" customHeight="1" x14ac:dyDescent="0.2">
      <c r="A19" s="108"/>
      <c r="B19" s="56" t="s">
        <v>205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235"/>
      <c r="V19" s="236"/>
      <c r="W19" s="236"/>
      <c r="X19" s="236"/>
      <c r="Y19" s="236"/>
      <c r="Z19" s="236"/>
      <c r="AA19" s="237"/>
      <c r="AB19" s="235"/>
      <c r="AC19" s="236"/>
      <c r="AD19" s="236"/>
      <c r="AE19" s="236"/>
      <c r="AF19" s="236"/>
      <c r="AG19" s="236"/>
      <c r="AH19" s="237"/>
      <c r="AI19" s="13"/>
      <c r="AJ19" s="13"/>
      <c r="AK19" s="13"/>
      <c r="AL19" s="13"/>
      <c r="AM19" s="13"/>
      <c r="AN19" s="7"/>
      <c r="AO19" s="7"/>
      <c r="AP19" s="7"/>
      <c r="AQ19" s="108"/>
      <c r="AR19" s="100" t="s">
        <v>136</v>
      </c>
      <c r="AS19" s="84" t="s">
        <v>118</v>
      </c>
      <c r="AT19" s="85" t="str">
        <f>IF(H29=0,"",(VLOOKUP(H29,$AR$36:$AT$45,3)))</f>
        <v/>
      </c>
      <c r="AU19" s="87" t="str">
        <f>AY29</f>
        <v/>
      </c>
      <c r="AV19" s="83" t="str">
        <f>IF(H29=0,"",(ROUND(AU19/AT19,2)))</f>
        <v/>
      </c>
      <c r="AW19" s="7"/>
      <c r="AX19" s="90"/>
      <c r="BN19" s="132"/>
      <c r="BO19" s="134">
        <v>5</v>
      </c>
      <c r="BP19" s="134">
        <v>71</v>
      </c>
      <c r="BQ19" s="135">
        <v>1.18</v>
      </c>
      <c r="BR19" s="136">
        <v>1.1800000000000001E-3</v>
      </c>
      <c r="BS19" s="137">
        <v>2.4</v>
      </c>
      <c r="BT19" s="142">
        <v>1.7</v>
      </c>
      <c r="BU19" s="137">
        <v>0.9</v>
      </c>
      <c r="BV19" s="137">
        <v>0.6</v>
      </c>
      <c r="BW19" s="137">
        <v>0.3</v>
      </c>
      <c r="BX19" s="134">
        <v>5</v>
      </c>
      <c r="BY19" s="134">
        <v>14</v>
      </c>
      <c r="BZ19" s="134">
        <v>72</v>
      </c>
      <c r="CA19" s="129"/>
      <c r="CB19" s="138">
        <v>5</v>
      </c>
      <c r="CC19" s="138">
        <v>46</v>
      </c>
      <c r="CD19" s="139">
        <v>0.77</v>
      </c>
      <c r="CE19" s="140">
        <v>7.6999999999999996E-4</v>
      </c>
      <c r="CF19" s="142">
        <v>1.6</v>
      </c>
      <c r="CG19" s="141">
        <v>1.1000000000000001</v>
      </c>
      <c r="CH19" s="141">
        <v>0.6</v>
      </c>
      <c r="CI19" s="141">
        <v>0.4</v>
      </c>
      <c r="CJ19" s="141">
        <v>0.2</v>
      </c>
      <c r="CK19" s="138">
        <v>5</v>
      </c>
      <c r="CL19" s="128"/>
    </row>
    <row r="20" spans="1:90" ht="14.25" customHeight="1" x14ac:dyDescent="0.2">
      <c r="A20" s="108"/>
      <c r="B20" s="54" t="s">
        <v>204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235"/>
      <c r="V20" s="236"/>
      <c r="W20" s="236"/>
      <c r="X20" s="236"/>
      <c r="Y20" s="236"/>
      <c r="Z20" s="236"/>
      <c r="AA20" s="237"/>
      <c r="AB20" s="235"/>
      <c r="AC20" s="236"/>
      <c r="AD20" s="236"/>
      <c r="AE20" s="236"/>
      <c r="AF20" s="236"/>
      <c r="AG20" s="236"/>
      <c r="AH20" s="237"/>
      <c r="AI20" s="13"/>
      <c r="AJ20" s="13"/>
      <c r="AK20" s="13"/>
      <c r="AL20" s="13"/>
      <c r="AM20" s="13"/>
      <c r="AN20" s="7"/>
      <c r="AO20" s="7"/>
      <c r="AP20" s="7"/>
      <c r="AQ20" s="108"/>
      <c r="AR20" s="100" t="s">
        <v>137</v>
      </c>
      <c r="AS20" s="84" t="s">
        <v>118</v>
      </c>
      <c r="AT20" s="85">
        <f>IF(H31=0,0,(VLOOKUP(H31,$AR$36:$AT$45,3)))</f>
        <v>0</v>
      </c>
      <c r="AU20" s="87" t="str">
        <f>AY31</f>
        <v/>
      </c>
      <c r="AV20" s="83">
        <f>IF(H31=0,0,(ROUND(AU20/AT20,2)))</f>
        <v>0</v>
      </c>
      <c r="AW20" s="7"/>
      <c r="AX20" s="90"/>
      <c r="BN20" s="132"/>
      <c r="BO20" s="134">
        <v>6</v>
      </c>
      <c r="BP20" s="134">
        <v>76</v>
      </c>
      <c r="BQ20" s="135">
        <v>1.27</v>
      </c>
      <c r="BR20" s="136">
        <v>1.2700000000000001E-3</v>
      </c>
      <c r="BS20" s="137">
        <v>2.6</v>
      </c>
      <c r="BT20" s="142">
        <v>1.8</v>
      </c>
      <c r="BU20" s="137">
        <v>1</v>
      </c>
      <c r="BV20" s="137">
        <v>0.6</v>
      </c>
      <c r="BW20" s="137">
        <v>0.3</v>
      </c>
      <c r="BX20" s="134">
        <v>6</v>
      </c>
      <c r="BY20" s="134">
        <v>15</v>
      </c>
      <c r="BZ20" s="134">
        <v>76</v>
      </c>
      <c r="CA20" s="129"/>
      <c r="CB20" s="138">
        <v>6</v>
      </c>
      <c r="CC20" s="138">
        <v>49</v>
      </c>
      <c r="CD20" s="139">
        <v>0.82</v>
      </c>
      <c r="CE20" s="140">
        <v>8.1999999999999998E-4</v>
      </c>
      <c r="CF20" s="142">
        <v>1.7</v>
      </c>
      <c r="CG20" s="141">
        <v>1.2</v>
      </c>
      <c r="CH20" s="141">
        <v>0.6</v>
      </c>
      <c r="CI20" s="141">
        <v>0.4</v>
      </c>
      <c r="CJ20" s="141">
        <v>0.2</v>
      </c>
      <c r="CK20" s="138">
        <v>6</v>
      </c>
      <c r="CL20" s="128"/>
    </row>
    <row r="21" spans="1:90" ht="14.25" customHeight="1" x14ac:dyDescent="0.2">
      <c r="A21" s="108"/>
      <c r="B21" s="335" t="s">
        <v>198</v>
      </c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7"/>
      <c r="U21" s="235"/>
      <c r="V21" s="236"/>
      <c r="W21" s="236"/>
      <c r="X21" s="236"/>
      <c r="Y21" s="236"/>
      <c r="Z21" s="236"/>
      <c r="AA21" s="237"/>
      <c r="AB21" s="235"/>
      <c r="AC21" s="236"/>
      <c r="AD21" s="236"/>
      <c r="AE21" s="236"/>
      <c r="AF21" s="236"/>
      <c r="AG21" s="236"/>
      <c r="AH21" s="237"/>
      <c r="AI21" s="13"/>
      <c r="AJ21" s="13"/>
      <c r="AK21" s="13"/>
      <c r="AL21" s="13"/>
      <c r="AM21" s="13"/>
      <c r="AN21" s="7"/>
      <c r="AO21" s="7"/>
      <c r="AP21" s="7"/>
      <c r="AQ21" s="108"/>
      <c r="AR21" s="82" t="s">
        <v>23</v>
      </c>
      <c r="AS21" s="88">
        <f>IF(Q12="増圧単一方式",1,0)</f>
        <v>1</v>
      </c>
      <c r="AW21" s="7"/>
      <c r="AX21" s="7"/>
      <c r="BN21" s="132"/>
      <c r="BO21" s="134">
        <v>7</v>
      </c>
      <c r="BP21" s="134">
        <v>80</v>
      </c>
      <c r="BQ21" s="135">
        <v>1.33</v>
      </c>
      <c r="BR21" s="136">
        <v>1.33E-3</v>
      </c>
      <c r="BS21" s="137">
        <v>2.7</v>
      </c>
      <c r="BT21" s="142">
        <v>1.9</v>
      </c>
      <c r="BU21" s="137">
        <v>1.1000000000000001</v>
      </c>
      <c r="BV21" s="137">
        <v>0.7</v>
      </c>
      <c r="BW21" s="137">
        <v>0.3</v>
      </c>
      <c r="BX21" s="134">
        <v>7</v>
      </c>
      <c r="BY21" s="134">
        <v>17</v>
      </c>
      <c r="BZ21" s="134">
        <v>82</v>
      </c>
      <c r="CA21" s="129"/>
      <c r="CB21" s="138">
        <v>7</v>
      </c>
      <c r="CC21" s="138">
        <v>52</v>
      </c>
      <c r="CD21" s="139">
        <v>0.87</v>
      </c>
      <c r="CE21" s="140">
        <v>8.7000000000000001E-4</v>
      </c>
      <c r="CF21" s="142">
        <v>1.8</v>
      </c>
      <c r="CG21" s="141">
        <v>1.2</v>
      </c>
      <c r="CH21" s="141">
        <v>0.7</v>
      </c>
      <c r="CI21" s="141">
        <v>0.4</v>
      </c>
      <c r="CJ21" s="141">
        <v>0.2</v>
      </c>
      <c r="CK21" s="138">
        <v>7</v>
      </c>
      <c r="CL21" s="128"/>
    </row>
    <row r="22" spans="1:90" ht="14.25" customHeight="1" x14ac:dyDescent="0.2">
      <c r="A22" s="108"/>
      <c r="B22" s="57" t="s">
        <v>25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58"/>
      <c r="U22" s="254">
        <f>U16+U19+U20+U21</f>
        <v>0</v>
      </c>
      <c r="V22" s="255"/>
      <c r="W22" s="255"/>
      <c r="X22" s="255"/>
      <c r="Y22" s="255"/>
      <c r="Z22" s="255"/>
      <c r="AA22" s="256"/>
      <c r="AB22" s="222">
        <f>AB16+AB19+AB20+AB21</f>
        <v>0</v>
      </c>
      <c r="AC22" s="223"/>
      <c r="AD22" s="223"/>
      <c r="AE22" s="223"/>
      <c r="AF22" s="223"/>
      <c r="AG22" s="223"/>
      <c r="AH22" s="224"/>
      <c r="AI22" s="13"/>
      <c r="AJ22" s="13"/>
      <c r="AK22" s="13"/>
      <c r="AL22" s="13"/>
      <c r="AM22" s="13"/>
      <c r="AN22" s="7"/>
      <c r="AO22" s="7"/>
      <c r="AP22" s="7"/>
      <c r="AQ22" s="108"/>
      <c r="AR22" s="15" t="s">
        <v>24</v>
      </c>
      <c r="AS22" s="89">
        <f>IF(Q12="直圧併用方式",1,0)</f>
        <v>0</v>
      </c>
      <c r="AW22" s="7"/>
      <c r="AX22" s="7"/>
      <c r="BN22" s="132"/>
      <c r="BO22" s="134">
        <v>8</v>
      </c>
      <c r="BP22" s="134">
        <v>83</v>
      </c>
      <c r="BQ22" s="135">
        <v>1.38</v>
      </c>
      <c r="BR22" s="136">
        <v>1.3799999999999999E-3</v>
      </c>
      <c r="BS22" s="137">
        <v>2.8</v>
      </c>
      <c r="BT22" s="142">
        <v>1.9</v>
      </c>
      <c r="BU22" s="137">
        <v>1.1000000000000001</v>
      </c>
      <c r="BV22" s="137">
        <v>0.7</v>
      </c>
      <c r="BW22" s="137">
        <v>0.3</v>
      </c>
      <c r="BX22" s="134">
        <v>8</v>
      </c>
      <c r="BY22" s="134">
        <v>18</v>
      </c>
      <c r="BZ22" s="134">
        <v>86</v>
      </c>
      <c r="CA22" s="129"/>
      <c r="CB22" s="138">
        <v>8</v>
      </c>
      <c r="CC22" s="138">
        <v>54</v>
      </c>
      <c r="CD22" s="139">
        <v>0.9</v>
      </c>
      <c r="CE22" s="140">
        <v>8.9999999999999998E-4</v>
      </c>
      <c r="CF22" s="142">
        <v>1.8</v>
      </c>
      <c r="CG22" s="141">
        <v>1.3</v>
      </c>
      <c r="CH22" s="141">
        <v>0.7</v>
      </c>
      <c r="CI22" s="141">
        <v>0.5</v>
      </c>
      <c r="CJ22" s="141">
        <v>0.2</v>
      </c>
      <c r="CK22" s="138">
        <v>8</v>
      </c>
      <c r="CL22" s="128"/>
    </row>
    <row r="23" spans="1:90" ht="14.25" customHeight="1" x14ac:dyDescent="0.2">
      <c r="A23" s="108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4"/>
      <c r="U23" s="94"/>
      <c r="V23" s="94"/>
      <c r="W23" s="94"/>
      <c r="X23" s="94"/>
      <c r="Y23" s="94"/>
      <c r="Z23" s="94"/>
      <c r="AA23" s="94"/>
      <c r="AB23" s="11"/>
      <c r="AC23" s="11"/>
      <c r="AD23" s="11"/>
      <c r="AE23" s="11"/>
      <c r="AF23" s="10"/>
      <c r="AG23" s="10"/>
      <c r="AH23" s="10"/>
      <c r="AI23" s="10"/>
      <c r="AJ23" s="10"/>
      <c r="AK23" s="10"/>
      <c r="AL23" s="10"/>
      <c r="AM23" s="10"/>
      <c r="AN23" s="10"/>
      <c r="AQ23" s="108"/>
      <c r="BN23" s="132"/>
      <c r="BO23" s="134">
        <v>9</v>
      </c>
      <c r="BP23" s="134">
        <v>87</v>
      </c>
      <c r="BQ23" s="135">
        <v>1.45</v>
      </c>
      <c r="BR23" s="136">
        <v>1.4499999999999999E-3</v>
      </c>
      <c r="BS23" s="137">
        <v>3</v>
      </c>
      <c r="BT23" s="142">
        <v>2</v>
      </c>
      <c r="BU23" s="137">
        <v>1.2</v>
      </c>
      <c r="BV23" s="137">
        <v>0.7</v>
      </c>
      <c r="BW23" s="137">
        <v>0.3</v>
      </c>
      <c r="BX23" s="134">
        <v>9</v>
      </c>
      <c r="BY23" s="134">
        <v>19</v>
      </c>
      <c r="BZ23" s="134">
        <v>89</v>
      </c>
      <c r="CA23" s="129"/>
      <c r="CB23" s="138">
        <v>9</v>
      </c>
      <c r="CC23" s="138">
        <v>56</v>
      </c>
      <c r="CD23" s="139">
        <v>0.93</v>
      </c>
      <c r="CE23" s="140">
        <v>9.3000000000000005E-4</v>
      </c>
      <c r="CF23" s="142">
        <v>1.9</v>
      </c>
      <c r="CG23" s="141">
        <v>1.3</v>
      </c>
      <c r="CH23" s="141">
        <v>0.7</v>
      </c>
      <c r="CI23" s="141">
        <v>0.5</v>
      </c>
      <c r="CJ23" s="141">
        <v>0.2</v>
      </c>
      <c r="CK23" s="138">
        <v>9</v>
      </c>
      <c r="CL23" s="128"/>
    </row>
    <row r="24" spans="1:90" ht="14.25" customHeight="1" x14ac:dyDescent="0.2">
      <c r="A24" s="10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0"/>
      <c r="AG24" s="10"/>
      <c r="AH24" s="10"/>
      <c r="AI24" s="10"/>
      <c r="AJ24" s="10"/>
      <c r="AK24" s="10"/>
      <c r="AL24" s="10"/>
      <c r="AM24" s="10"/>
      <c r="AN24" s="10"/>
      <c r="AQ24" s="108"/>
      <c r="BN24" s="132"/>
      <c r="BO24" s="134">
        <v>10</v>
      </c>
      <c r="BP24" s="134">
        <v>89</v>
      </c>
      <c r="BQ24" s="135">
        <v>1.48</v>
      </c>
      <c r="BR24" s="136">
        <v>1.48E-3</v>
      </c>
      <c r="BS24" s="137">
        <v>3</v>
      </c>
      <c r="BT24" s="137">
        <v>2.1</v>
      </c>
      <c r="BU24" s="142">
        <v>1.2</v>
      </c>
      <c r="BV24" s="137">
        <v>0.8</v>
      </c>
      <c r="BW24" s="137">
        <v>0.3</v>
      </c>
      <c r="BX24" s="134">
        <v>10</v>
      </c>
      <c r="BY24" s="134">
        <v>19</v>
      </c>
      <c r="BZ24" s="134">
        <v>89</v>
      </c>
      <c r="CA24" s="129"/>
      <c r="CB24" s="138">
        <v>10</v>
      </c>
      <c r="CC24" s="138">
        <v>58</v>
      </c>
      <c r="CD24" s="139">
        <v>0.97</v>
      </c>
      <c r="CE24" s="140">
        <v>9.7000000000000005E-4</v>
      </c>
      <c r="CF24" s="142">
        <v>2</v>
      </c>
      <c r="CG24" s="141">
        <v>1.4</v>
      </c>
      <c r="CH24" s="141">
        <v>0.8</v>
      </c>
      <c r="CI24" s="141">
        <v>0.5</v>
      </c>
      <c r="CJ24" s="141">
        <v>0.2</v>
      </c>
      <c r="CK24" s="138">
        <v>10</v>
      </c>
      <c r="CL24" s="128"/>
    </row>
    <row r="25" spans="1:90" ht="14.25" customHeight="1" x14ac:dyDescent="0.2">
      <c r="A25" s="108"/>
      <c r="B25" s="12" t="s">
        <v>26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0"/>
      <c r="AG25" s="10"/>
      <c r="AH25" s="10"/>
      <c r="AI25" s="10"/>
      <c r="AJ25" s="10"/>
      <c r="AK25" s="10"/>
      <c r="AL25" s="10"/>
      <c r="AM25" s="10"/>
      <c r="AN25" s="10"/>
      <c r="AQ25" s="108"/>
      <c r="AR25" s="40" t="s">
        <v>124</v>
      </c>
      <c r="AS25" s="40" t="s">
        <v>125</v>
      </c>
      <c r="BN25" s="133"/>
      <c r="BO25" s="134">
        <v>11</v>
      </c>
      <c r="BP25" s="134">
        <v>95</v>
      </c>
      <c r="BQ25" s="135">
        <v>1.58</v>
      </c>
      <c r="BR25" s="136">
        <v>1.58E-3</v>
      </c>
      <c r="BS25" s="137">
        <v>3.2</v>
      </c>
      <c r="BT25" s="137">
        <v>2.2000000000000002</v>
      </c>
      <c r="BU25" s="142">
        <v>1.3</v>
      </c>
      <c r="BV25" s="137">
        <v>0.8</v>
      </c>
      <c r="BW25" s="137">
        <v>0.4</v>
      </c>
      <c r="BX25" s="134">
        <v>11</v>
      </c>
      <c r="BY25" s="134">
        <v>21</v>
      </c>
      <c r="BZ25" s="134">
        <v>95</v>
      </c>
      <c r="CA25" s="129"/>
      <c r="CB25" s="138">
        <v>11</v>
      </c>
      <c r="CC25" s="138">
        <v>62</v>
      </c>
      <c r="CD25" s="139">
        <v>1.03</v>
      </c>
      <c r="CE25" s="140">
        <v>1.0300000000000001E-3</v>
      </c>
      <c r="CF25" s="141">
        <v>2.1</v>
      </c>
      <c r="CG25" s="142">
        <v>1.5</v>
      </c>
      <c r="CH25" s="141">
        <v>0.8</v>
      </c>
      <c r="CI25" s="141">
        <v>0.5</v>
      </c>
      <c r="CJ25" s="141">
        <v>0.2</v>
      </c>
      <c r="CK25" s="138">
        <v>11</v>
      </c>
      <c r="CL25" s="128"/>
    </row>
    <row r="26" spans="1:90" ht="14.25" customHeight="1" x14ac:dyDescent="0.2">
      <c r="A26" s="108"/>
      <c r="B26" s="12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0"/>
      <c r="AG26" s="10"/>
      <c r="AH26" s="10"/>
      <c r="AI26" s="10"/>
      <c r="AJ26" s="10"/>
      <c r="AK26" s="10"/>
      <c r="AL26" s="10"/>
      <c r="AM26" s="10"/>
      <c r="AN26" s="10"/>
      <c r="AQ26" s="108"/>
      <c r="AS26" s="67"/>
      <c r="BN26" s="133"/>
      <c r="BO26" s="134">
        <v>12</v>
      </c>
      <c r="BP26" s="134">
        <v>100</v>
      </c>
      <c r="BQ26" s="135">
        <v>1.67</v>
      </c>
      <c r="BR26" s="136">
        <v>1.67E-3</v>
      </c>
      <c r="BS26" s="137">
        <v>3.4</v>
      </c>
      <c r="BT26" s="137">
        <v>2.2999999999999998</v>
      </c>
      <c r="BU26" s="142">
        <v>1.3</v>
      </c>
      <c r="BV26" s="137">
        <v>0.9</v>
      </c>
      <c r="BW26" s="137">
        <v>0.4</v>
      </c>
      <c r="BX26" s="134">
        <v>12</v>
      </c>
      <c r="BY26" s="134">
        <v>23</v>
      </c>
      <c r="BZ26" s="134">
        <v>101</v>
      </c>
      <c r="CA26" s="129"/>
      <c r="CB26" s="138">
        <v>12</v>
      </c>
      <c r="CC26" s="138">
        <v>65</v>
      </c>
      <c r="CD26" s="139">
        <v>1.08</v>
      </c>
      <c r="CE26" s="140">
        <v>1.08E-3</v>
      </c>
      <c r="CF26" s="141">
        <v>2.2000000000000002</v>
      </c>
      <c r="CG26" s="142">
        <v>1.5</v>
      </c>
      <c r="CH26" s="141">
        <v>0.9</v>
      </c>
      <c r="CI26" s="141">
        <v>0.6</v>
      </c>
      <c r="CJ26" s="141">
        <v>0.2</v>
      </c>
      <c r="CK26" s="138">
        <v>12</v>
      </c>
      <c r="CL26" s="128"/>
    </row>
    <row r="27" spans="1:90" ht="14.25" customHeight="1" x14ac:dyDescent="0.2">
      <c r="A27" s="108"/>
      <c r="B27" s="393" t="s">
        <v>19</v>
      </c>
      <c r="C27" s="202"/>
      <c r="D27" s="203"/>
      <c r="E27" s="201" t="s">
        <v>27</v>
      </c>
      <c r="F27" s="202"/>
      <c r="G27" s="203"/>
      <c r="H27" s="43" t="s">
        <v>28</v>
      </c>
      <c r="I27" s="44"/>
      <c r="J27" s="402" t="s">
        <v>131</v>
      </c>
      <c r="K27" s="403"/>
      <c r="L27" s="45" t="s">
        <v>30</v>
      </c>
      <c r="M27" s="46"/>
      <c r="N27" s="47"/>
      <c r="O27" s="201" t="s">
        <v>31</v>
      </c>
      <c r="P27" s="202"/>
      <c r="Q27" s="203"/>
      <c r="R27" s="201" t="s">
        <v>138</v>
      </c>
      <c r="S27" s="202"/>
      <c r="T27" s="203"/>
      <c r="U27" s="201" t="s">
        <v>139</v>
      </c>
      <c r="V27" s="202"/>
      <c r="W27" s="203"/>
      <c r="X27" s="201" t="s">
        <v>32</v>
      </c>
      <c r="Y27" s="202"/>
      <c r="Z27" s="203"/>
      <c r="AA27" s="201" t="s">
        <v>33</v>
      </c>
      <c r="AB27" s="202"/>
      <c r="AC27" s="203"/>
      <c r="AD27" s="201" t="s">
        <v>34</v>
      </c>
      <c r="AE27" s="202"/>
      <c r="AF27" s="203"/>
      <c r="AG27" s="201" t="s">
        <v>35</v>
      </c>
      <c r="AH27" s="202"/>
      <c r="AI27" s="203"/>
      <c r="AJ27" s="201" t="s">
        <v>5</v>
      </c>
      <c r="AK27" s="202"/>
      <c r="AL27" s="203"/>
      <c r="AM27" s="421" t="s">
        <v>36</v>
      </c>
      <c r="AN27" s="422"/>
      <c r="AO27" s="423"/>
      <c r="AP27" s="107"/>
      <c r="AQ27" s="108"/>
      <c r="AR27" s="17" t="s">
        <v>37</v>
      </c>
      <c r="AS27" s="17" t="s">
        <v>38</v>
      </c>
      <c r="AT27" s="438" t="s">
        <v>130</v>
      </c>
      <c r="AU27" s="18" t="s">
        <v>39</v>
      </c>
      <c r="AV27" s="18" t="s">
        <v>39</v>
      </c>
      <c r="AW27" s="18" t="s">
        <v>39</v>
      </c>
      <c r="AX27" s="18" t="s">
        <v>39</v>
      </c>
      <c r="AY27" s="18" t="s">
        <v>102</v>
      </c>
      <c r="BN27" s="133"/>
      <c r="BO27" s="134">
        <v>13</v>
      </c>
      <c r="BP27" s="134">
        <v>106</v>
      </c>
      <c r="BQ27" s="135">
        <v>1.77</v>
      </c>
      <c r="BR27" s="136">
        <v>1.7700000000000001E-3</v>
      </c>
      <c r="BS27" s="137">
        <v>3.6</v>
      </c>
      <c r="BT27" s="137">
        <v>2.5</v>
      </c>
      <c r="BU27" s="142">
        <v>1.4</v>
      </c>
      <c r="BV27" s="137">
        <v>0.9</v>
      </c>
      <c r="BW27" s="137">
        <v>0.4</v>
      </c>
      <c r="BX27" s="134">
        <v>13</v>
      </c>
      <c r="BY27" s="134">
        <v>25</v>
      </c>
      <c r="BZ27" s="134">
        <v>107</v>
      </c>
      <c r="CA27" s="129"/>
      <c r="CB27" s="138">
        <v>13</v>
      </c>
      <c r="CC27" s="138">
        <v>69</v>
      </c>
      <c r="CD27" s="139">
        <v>1.1499999999999999</v>
      </c>
      <c r="CE27" s="140">
        <v>1.15E-3</v>
      </c>
      <c r="CF27" s="141">
        <v>2.2999999999999998</v>
      </c>
      <c r="CG27" s="142">
        <v>1.6</v>
      </c>
      <c r="CH27" s="141">
        <v>0.9</v>
      </c>
      <c r="CI27" s="141">
        <v>0.6</v>
      </c>
      <c r="CJ27" s="141">
        <v>0.3</v>
      </c>
      <c r="CK27" s="138">
        <v>13</v>
      </c>
      <c r="CL27" s="128"/>
    </row>
    <row r="28" spans="1:90" ht="14.25" customHeight="1" thickBot="1" x14ac:dyDescent="0.25">
      <c r="A28" s="108"/>
      <c r="B28" s="394"/>
      <c r="C28" s="285"/>
      <c r="D28" s="286"/>
      <c r="E28" s="284"/>
      <c r="F28" s="285"/>
      <c r="G28" s="286"/>
      <c r="H28" s="19" t="s">
        <v>107</v>
      </c>
      <c r="I28" s="20"/>
      <c r="J28" s="404"/>
      <c r="K28" s="405"/>
      <c r="L28" s="21" t="s">
        <v>40</v>
      </c>
      <c r="M28" s="21"/>
      <c r="N28" s="22"/>
      <c r="O28" s="284"/>
      <c r="P28" s="285"/>
      <c r="Q28" s="286"/>
      <c r="R28" s="284"/>
      <c r="S28" s="285"/>
      <c r="T28" s="286"/>
      <c r="U28" s="284"/>
      <c r="V28" s="285"/>
      <c r="W28" s="286"/>
      <c r="X28" s="257" t="s">
        <v>108</v>
      </c>
      <c r="Y28" s="258"/>
      <c r="Z28" s="259"/>
      <c r="AA28" s="284"/>
      <c r="AB28" s="285"/>
      <c r="AC28" s="286"/>
      <c r="AD28" s="257" t="s">
        <v>109</v>
      </c>
      <c r="AE28" s="258"/>
      <c r="AF28" s="259"/>
      <c r="AG28" s="257" t="s">
        <v>110</v>
      </c>
      <c r="AH28" s="258"/>
      <c r="AI28" s="259"/>
      <c r="AJ28" s="257" t="s">
        <v>111</v>
      </c>
      <c r="AK28" s="258"/>
      <c r="AL28" s="259"/>
      <c r="AM28" s="257" t="s">
        <v>112</v>
      </c>
      <c r="AN28" s="258"/>
      <c r="AO28" s="302"/>
      <c r="AP28" s="107"/>
      <c r="AQ28" s="108"/>
      <c r="AR28" s="23"/>
      <c r="AS28" s="24"/>
      <c r="AT28" s="439"/>
      <c r="AU28" s="65" t="s">
        <v>113</v>
      </c>
      <c r="AV28" s="65" t="s">
        <v>114</v>
      </c>
      <c r="AW28" s="65" t="s">
        <v>115</v>
      </c>
      <c r="AX28" s="65" t="s">
        <v>116</v>
      </c>
      <c r="AY28" s="24" t="s">
        <v>117</v>
      </c>
      <c r="BN28" s="133"/>
      <c r="BO28" s="134">
        <v>14</v>
      </c>
      <c r="BP28" s="134">
        <v>111</v>
      </c>
      <c r="BQ28" s="135">
        <v>1.85</v>
      </c>
      <c r="BR28" s="136">
        <v>1.8500000000000001E-3</v>
      </c>
      <c r="BS28" s="137">
        <v>3.8</v>
      </c>
      <c r="BT28" s="137">
        <v>2.6</v>
      </c>
      <c r="BU28" s="142">
        <v>1.5</v>
      </c>
      <c r="BV28" s="137">
        <v>0.9</v>
      </c>
      <c r="BW28" s="137">
        <v>0.4</v>
      </c>
      <c r="BX28" s="134">
        <v>14</v>
      </c>
      <c r="BY28" s="134">
        <v>27</v>
      </c>
      <c r="BZ28" s="134">
        <v>112</v>
      </c>
      <c r="CA28" s="129"/>
      <c r="CB28" s="138">
        <v>14</v>
      </c>
      <c r="CC28" s="138">
        <v>72</v>
      </c>
      <c r="CD28" s="139">
        <v>1.2</v>
      </c>
      <c r="CE28" s="140">
        <v>1.1999999999999999E-3</v>
      </c>
      <c r="CF28" s="141">
        <v>2.4</v>
      </c>
      <c r="CG28" s="142">
        <v>1.7</v>
      </c>
      <c r="CH28" s="141">
        <v>1</v>
      </c>
      <c r="CI28" s="141">
        <v>0.6</v>
      </c>
      <c r="CJ28" s="141">
        <v>0.3</v>
      </c>
      <c r="CK28" s="138">
        <v>14</v>
      </c>
      <c r="CL28" s="128"/>
    </row>
    <row r="29" spans="1:90" ht="14.25" customHeight="1" x14ac:dyDescent="0.2">
      <c r="A29" s="108"/>
      <c r="B29" s="449" t="str">
        <f>IF(AB22=0,"","A")</f>
        <v/>
      </c>
      <c r="C29" s="428" t="s">
        <v>41</v>
      </c>
      <c r="D29" s="429" t="str">
        <f>IF(AB22=0,"","B")</f>
        <v/>
      </c>
      <c r="E29" s="427">
        <f>AB22</f>
        <v>0</v>
      </c>
      <c r="F29" s="428"/>
      <c r="G29" s="429"/>
      <c r="H29" s="433"/>
      <c r="I29" s="434"/>
      <c r="J29" s="451" t="str">
        <f>AV19</f>
        <v/>
      </c>
      <c r="K29" s="452"/>
      <c r="L29" s="345"/>
      <c r="M29" s="338" t="str">
        <f>IF(H29=0,"",(VLOOKUP($H$29,$BA$4:$BL$12,2)))</f>
        <v/>
      </c>
      <c r="N29" s="339"/>
      <c r="O29" s="306"/>
      <c r="P29" s="338" t="str">
        <f>IF(H29=0,"",(VLOOKUP($H$29,$BA$4:$BL$12,3)))</f>
        <v/>
      </c>
      <c r="Q29" s="339"/>
      <c r="R29" s="306"/>
      <c r="S29" s="269" t="str">
        <f>IF(H29=0,"",(VLOOKUP($H$29,$BA$4:$BL$12,5)))</f>
        <v/>
      </c>
      <c r="T29" s="270"/>
      <c r="U29" s="306"/>
      <c r="V29" s="269" t="str">
        <f>IF(H29=0,"",(VLOOKUP($H$29,$BA$4:$BL$12,4)))</f>
        <v/>
      </c>
      <c r="W29" s="270"/>
      <c r="X29" s="306"/>
      <c r="Y29" s="269" t="str">
        <f>IF(H29=0,"",(VLOOKUP($H$29,$BA$4:$BL$12,7)))</f>
        <v/>
      </c>
      <c r="Z29" s="270"/>
      <c r="AA29" s="308"/>
      <c r="AB29" s="269" t="str">
        <f>IF(H29=0,"",(VLOOKUP($H$29,$BA$4:$BL$12,8)))</f>
        <v/>
      </c>
      <c r="AC29" s="270"/>
      <c r="AD29" s="277" t="str">
        <f>IF(H29=0,"",(M30+P30+S30+V30+Y30+AB30))</f>
        <v/>
      </c>
      <c r="AE29" s="278"/>
      <c r="AF29" s="279"/>
      <c r="AG29" s="271"/>
      <c r="AH29" s="272"/>
      <c r="AI29" s="273"/>
      <c r="AJ29" s="296" t="str">
        <f>IF(H29=0,"",(AD29+AG29))</f>
        <v/>
      </c>
      <c r="AK29" s="297"/>
      <c r="AL29" s="298"/>
      <c r="AM29" s="290" t="str">
        <f>IF(E29=0,"",(IF(H29&lt;=50,(ROUND((0.0126+(0.01739-0.1087*AR29)/SQRT(AT29))*AJ29*POWER(AT29,2)/AR29/2/9.8,3)),(ROUND(10.666*POWER(110,-1.85)*POWER(AR29,-4.87)*POWER(AY29,1.85)*AJ29,3)))))</f>
        <v/>
      </c>
      <c r="AN29" s="291"/>
      <c r="AO29" s="292"/>
      <c r="AP29" s="102"/>
      <c r="AQ29" s="108"/>
      <c r="AR29" s="408" t="str">
        <f>IF(H29=0,"",(VLOOKUP(H29,$AV$36:$AX$45,2,0)))</f>
        <v/>
      </c>
      <c r="AS29" s="408" t="str">
        <f>IF(H29=0,"",(VLOOKUP(H29,$AV$36:$AX$45,3)))</f>
        <v/>
      </c>
      <c r="AT29" s="408" t="str">
        <f>IF(H29=0,"",(ROUND(AY29/AS29,2)))</f>
        <v/>
      </c>
      <c r="AU29" s="406">
        <f>ROUND(AB16/60/1000,5)</f>
        <v>0</v>
      </c>
      <c r="AV29" s="408">
        <f>ROUND(AB19/60/1000,5)</f>
        <v>0</v>
      </c>
      <c r="AW29" s="408">
        <f>ROUND(AB20/60/1000,5)</f>
        <v>0</v>
      </c>
      <c r="AX29" s="408">
        <f>ROUND(AB21/60/1000,5)</f>
        <v>0</v>
      </c>
      <c r="AY29" s="406" t="str">
        <f>IF(H29=0,"",(AU29+AV29+AW29+AX29))</f>
        <v/>
      </c>
      <c r="BN29" s="133"/>
      <c r="BO29" s="134">
        <v>15</v>
      </c>
      <c r="BP29" s="134">
        <v>117</v>
      </c>
      <c r="BQ29" s="135">
        <v>1.95</v>
      </c>
      <c r="BR29" s="136">
        <v>1.9499999999999999E-3</v>
      </c>
      <c r="BS29" s="137">
        <v>4</v>
      </c>
      <c r="BT29" s="137">
        <v>2.7</v>
      </c>
      <c r="BU29" s="142">
        <v>1.5</v>
      </c>
      <c r="BV29" s="137">
        <v>1</v>
      </c>
      <c r="BW29" s="137">
        <v>0.4</v>
      </c>
      <c r="BX29" s="134">
        <v>15</v>
      </c>
      <c r="BY29" s="134">
        <v>29</v>
      </c>
      <c r="BZ29" s="134">
        <v>118</v>
      </c>
      <c r="CA29" s="129"/>
      <c r="CB29" s="138">
        <v>15</v>
      </c>
      <c r="CC29" s="138">
        <v>76</v>
      </c>
      <c r="CD29" s="139">
        <v>1.27</v>
      </c>
      <c r="CE29" s="140">
        <v>1.2700000000000001E-3</v>
      </c>
      <c r="CF29" s="141">
        <v>2.6</v>
      </c>
      <c r="CG29" s="142">
        <v>1.8</v>
      </c>
      <c r="CH29" s="141">
        <v>1</v>
      </c>
      <c r="CI29" s="141">
        <v>0.6</v>
      </c>
      <c r="CJ29" s="141">
        <v>0.3</v>
      </c>
      <c r="CK29" s="138">
        <v>15</v>
      </c>
      <c r="CL29" s="128"/>
    </row>
    <row r="30" spans="1:90" ht="14.25" customHeight="1" thickBot="1" x14ac:dyDescent="0.25">
      <c r="A30" s="108"/>
      <c r="B30" s="450"/>
      <c r="C30" s="431"/>
      <c r="D30" s="432"/>
      <c r="E30" s="430"/>
      <c r="F30" s="431"/>
      <c r="G30" s="432"/>
      <c r="H30" s="435"/>
      <c r="I30" s="436"/>
      <c r="J30" s="453"/>
      <c r="K30" s="454"/>
      <c r="L30" s="346"/>
      <c r="M30" s="338" t="str">
        <f>IF(H29=0,"",(M29*L29))</f>
        <v/>
      </c>
      <c r="N30" s="339"/>
      <c r="O30" s="307"/>
      <c r="P30" s="338" t="str">
        <f>IF(H29=0,"",(P29*O29))</f>
        <v/>
      </c>
      <c r="Q30" s="339"/>
      <c r="R30" s="307"/>
      <c r="S30" s="269" t="str">
        <f>IF(H29=0,"",(S29*R29))</f>
        <v/>
      </c>
      <c r="T30" s="270"/>
      <c r="U30" s="307"/>
      <c r="V30" s="269" t="str">
        <f>IF(H29=0,"",(V29*U29))</f>
        <v/>
      </c>
      <c r="W30" s="270"/>
      <c r="X30" s="307"/>
      <c r="Y30" s="269" t="str">
        <f>IF(H29=0,"",(Y29*X29))</f>
        <v/>
      </c>
      <c r="Z30" s="270"/>
      <c r="AA30" s="309"/>
      <c r="AB30" s="293" t="str">
        <f>IF(H29=0,"",(AA29*AB29))</f>
        <v/>
      </c>
      <c r="AC30" s="327"/>
      <c r="AD30" s="280"/>
      <c r="AE30" s="281"/>
      <c r="AF30" s="282"/>
      <c r="AG30" s="274"/>
      <c r="AH30" s="275"/>
      <c r="AI30" s="276"/>
      <c r="AJ30" s="299"/>
      <c r="AK30" s="300"/>
      <c r="AL30" s="301"/>
      <c r="AM30" s="293"/>
      <c r="AN30" s="294"/>
      <c r="AO30" s="295"/>
      <c r="AP30" s="102"/>
      <c r="AQ30" s="108"/>
      <c r="AR30" s="409"/>
      <c r="AS30" s="409"/>
      <c r="AT30" s="409"/>
      <c r="AU30" s="407"/>
      <c r="AV30" s="409"/>
      <c r="AW30" s="409"/>
      <c r="AX30" s="409"/>
      <c r="AY30" s="407"/>
      <c r="BN30" s="133"/>
      <c r="BO30" s="134">
        <v>16</v>
      </c>
      <c r="BP30" s="134">
        <v>122</v>
      </c>
      <c r="BQ30" s="135">
        <v>2.0299999999999998</v>
      </c>
      <c r="BR30" s="136">
        <v>2.0300000000000001E-3</v>
      </c>
      <c r="BS30" s="137">
        <v>4.0999999999999996</v>
      </c>
      <c r="BT30" s="137">
        <v>2.9</v>
      </c>
      <c r="BU30" s="142">
        <v>1.6</v>
      </c>
      <c r="BV30" s="137">
        <v>1</v>
      </c>
      <c r="BW30" s="137">
        <v>0.5</v>
      </c>
      <c r="BX30" s="134">
        <v>16</v>
      </c>
      <c r="BY30" s="134">
        <v>31</v>
      </c>
      <c r="BZ30" s="134">
        <v>123</v>
      </c>
      <c r="CA30" s="129"/>
      <c r="CB30" s="138">
        <v>16</v>
      </c>
      <c r="CC30" s="138">
        <v>79</v>
      </c>
      <c r="CD30" s="139">
        <v>1.32</v>
      </c>
      <c r="CE30" s="140">
        <v>1.32E-3</v>
      </c>
      <c r="CF30" s="141">
        <v>2.7</v>
      </c>
      <c r="CG30" s="142">
        <v>1.9</v>
      </c>
      <c r="CH30" s="141">
        <v>1</v>
      </c>
      <c r="CI30" s="141">
        <v>0.7</v>
      </c>
      <c r="CJ30" s="141">
        <v>0.3</v>
      </c>
      <c r="CK30" s="138">
        <v>16</v>
      </c>
      <c r="CL30" s="128"/>
    </row>
    <row r="31" spans="1:90" ht="14.25" customHeight="1" x14ac:dyDescent="0.2">
      <c r="A31" s="108"/>
      <c r="B31" s="449" t="str">
        <f>IF(U22=0,"","B")</f>
        <v/>
      </c>
      <c r="C31" s="428" t="s">
        <v>41</v>
      </c>
      <c r="D31" s="429" t="str">
        <f>IF(U22=0,"","C")</f>
        <v/>
      </c>
      <c r="E31" s="427">
        <f>U22</f>
        <v>0</v>
      </c>
      <c r="F31" s="428"/>
      <c r="G31" s="429"/>
      <c r="H31" s="433"/>
      <c r="I31" s="434"/>
      <c r="J31" s="347">
        <f>AV20</f>
        <v>0</v>
      </c>
      <c r="K31" s="348"/>
      <c r="L31" s="345"/>
      <c r="M31" s="338" t="str">
        <f>IF($H$31=0,"",(VLOOKUP($H$31,$BA$4:$BL$12,2)))</f>
        <v/>
      </c>
      <c r="N31" s="339"/>
      <c r="O31" s="306"/>
      <c r="P31" s="338" t="str">
        <f>IF(H31=0,"",(VLOOKUP(H31,BA4:BL12,3)))</f>
        <v/>
      </c>
      <c r="Q31" s="339"/>
      <c r="R31" s="306"/>
      <c r="S31" s="269" t="str">
        <f>IF(H31=0,"",(VLOOKUP(H31,BA4:BL12,5)))</f>
        <v/>
      </c>
      <c r="T31" s="270"/>
      <c r="U31" s="306"/>
      <c r="V31" s="269" t="str">
        <f>IF(H31=0,"",(VLOOKUP(H31,BA4:BL12,4)))</f>
        <v/>
      </c>
      <c r="W31" s="270"/>
      <c r="X31" s="306"/>
      <c r="Y31" s="269" t="str">
        <f>IF(H31=0,"",(VLOOKUP(H31,BA4:BL12,7)))</f>
        <v/>
      </c>
      <c r="Z31" s="270"/>
      <c r="AA31" s="308"/>
      <c r="AB31" s="269" t="str">
        <f>IF($H$31=0,"",(VLOOKUP($H$31,$BA$4:$BL$12,8)))</f>
        <v/>
      </c>
      <c r="AC31" s="270"/>
      <c r="AD31" s="283" t="str">
        <f>IF(H31=0,"",(M32+P32+S32+V32+Y32+AB32))</f>
        <v/>
      </c>
      <c r="AE31" s="278"/>
      <c r="AF31" s="279"/>
      <c r="AG31" s="271"/>
      <c r="AH31" s="272"/>
      <c r="AI31" s="273"/>
      <c r="AJ31" s="296" t="str">
        <f>IF(H31=0,"",(AD31+AG31))</f>
        <v/>
      </c>
      <c r="AK31" s="297"/>
      <c r="AL31" s="298"/>
      <c r="AM31" s="290" t="str">
        <f>IF(E31=0,"",(IF(H31&lt;=50,(ROUND((0.0126+(0.01739-0.1087*AR31)/SQRT(AT31))*AJ31*POWER(AT31,2)/AR31/2/9.8,3)),(ROUND(10.666*POWER(110,-1.85)*POWER(AR31,-4.87)*POWER(AY31,1.85)*AJ31,3)))))</f>
        <v/>
      </c>
      <c r="AN31" s="291"/>
      <c r="AO31" s="292"/>
      <c r="AP31" s="102"/>
      <c r="AQ31" s="108"/>
      <c r="AR31" s="437" t="str">
        <f>IF(H31=0,"",(VLOOKUP(H31,$AV$36:$AX$45,2,0)))</f>
        <v/>
      </c>
      <c r="AS31" s="437" t="str">
        <f>IF(H31=0,"",(VLOOKUP(H31,$AV$36:$AX$45,3)))</f>
        <v/>
      </c>
      <c r="AT31" s="408" t="str">
        <f>IF(H31=0,"",(ROUND(AY31/AS31,2)))</f>
        <v/>
      </c>
      <c r="AU31" s="437">
        <f>ROUND(U16/60/1000,5)</f>
        <v>0</v>
      </c>
      <c r="AV31" s="408">
        <f>ROUND(U19/60/1000,5)</f>
        <v>0</v>
      </c>
      <c r="AW31" s="408">
        <f>ROUND(U20/60/1000,5)</f>
        <v>0</v>
      </c>
      <c r="AX31" s="408">
        <f>ROUND(U21/60/1000,5)</f>
        <v>0</v>
      </c>
      <c r="AY31" s="406" t="str">
        <f>IF(H31=0,"",(AU31+AV31+AW31+AX31))</f>
        <v/>
      </c>
      <c r="BN31" s="133"/>
      <c r="BO31" s="134">
        <v>17</v>
      </c>
      <c r="BP31" s="134">
        <v>127</v>
      </c>
      <c r="BQ31" s="135">
        <v>2.12</v>
      </c>
      <c r="BR31" s="136">
        <v>2.1199999999999999E-3</v>
      </c>
      <c r="BS31" s="137">
        <v>4.3</v>
      </c>
      <c r="BT31" s="137">
        <v>3</v>
      </c>
      <c r="BU31" s="142">
        <v>1.7</v>
      </c>
      <c r="BV31" s="137">
        <v>1.1000000000000001</v>
      </c>
      <c r="BW31" s="137">
        <v>0.5</v>
      </c>
      <c r="BX31" s="134">
        <v>17</v>
      </c>
      <c r="BY31" s="134">
        <v>33</v>
      </c>
      <c r="BZ31" s="134">
        <v>129</v>
      </c>
      <c r="CA31" s="129"/>
      <c r="CB31" s="138">
        <v>17</v>
      </c>
      <c r="CC31" s="138">
        <v>82</v>
      </c>
      <c r="CD31" s="139">
        <v>1.37</v>
      </c>
      <c r="CE31" s="140">
        <v>1.3699999999999999E-3</v>
      </c>
      <c r="CF31" s="141">
        <v>2.8</v>
      </c>
      <c r="CG31" s="142">
        <v>1.9</v>
      </c>
      <c r="CH31" s="141">
        <v>1.1000000000000001</v>
      </c>
      <c r="CI31" s="141">
        <v>0.7</v>
      </c>
      <c r="CJ31" s="141">
        <v>0.3</v>
      </c>
      <c r="CK31" s="138">
        <v>17</v>
      </c>
      <c r="CL31" s="128"/>
    </row>
    <row r="32" spans="1:90" ht="14.25" customHeight="1" thickBot="1" x14ac:dyDescent="0.25">
      <c r="A32" s="108"/>
      <c r="B32" s="450"/>
      <c r="C32" s="431"/>
      <c r="D32" s="432"/>
      <c r="E32" s="430"/>
      <c r="F32" s="431"/>
      <c r="G32" s="432"/>
      <c r="H32" s="435"/>
      <c r="I32" s="436"/>
      <c r="J32" s="349"/>
      <c r="K32" s="350"/>
      <c r="L32" s="346"/>
      <c r="M32" s="338" t="str">
        <f>IF(H31=0,"",(M31*L31))</f>
        <v/>
      </c>
      <c r="N32" s="339"/>
      <c r="O32" s="307"/>
      <c r="P32" s="338" t="str">
        <f>IF(H31=0,"",(P31*O31))</f>
        <v/>
      </c>
      <c r="Q32" s="339"/>
      <c r="R32" s="307"/>
      <c r="S32" s="269" t="str">
        <f>IF(H31=0,"",(S31*R31))</f>
        <v/>
      </c>
      <c r="T32" s="270"/>
      <c r="U32" s="307"/>
      <c r="V32" s="269" t="str">
        <f>IF(H31=0,"",(V31*U31))</f>
        <v/>
      </c>
      <c r="W32" s="270"/>
      <c r="X32" s="307"/>
      <c r="Y32" s="269" t="str">
        <f>IF(H31=0,"",(Y31*X31))</f>
        <v/>
      </c>
      <c r="Z32" s="270"/>
      <c r="AA32" s="309"/>
      <c r="AB32" s="269" t="str">
        <f>IF(H31=0,"",(AB31*AA31))</f>
        <v/>
      </c>
      <c r="AC32" s="270"/>
      <c r="AD32" s="280"/>
      <c r="AE32" s="281"/>
      <c r="AF32" s="282"/>
      <c r="AG32" s="274"/>
      <c r="AH32" s="275"/>
      <c r="AI32" s="276"/>
      <c r="AJ32" s="299"/>
      <c r="AK32" s="300"/>
      <c r="AL32" s="301"/>
      <c r="AM32" s="418"/>
      <c r="AN32" s="419"/>
      <c r="AO32" s="420"/>
      <c r="AP32" s="102"/>
      <c r="AQ32" s="108"/>
      <c r="AR32" s="409"/>
      <c r="AS32" s="409"/>
      <c r="AT32" s="409"/>
      <c r="AU32" s="409"/>
      <c r="AV32" s="409"/>
      <c r="AW32" s="409"/>
      <c r="AX32" s="409"/>
      <c r="AY32" s="407"/>
      <c r="BN32" s="133"/>
      <c r="BO32" s="134">
        <v>18</v>
      </c>
      <c r="BP32" s="134">
        <v>132</v>
      </c>
      <c r="BQ32" s="135">
        <v>2.2000000000000002</v>
      </c>
      <c r="BR32" s="136">
        <v>2.2000000000000001E-3</v>
      </c>
      <c r="BS32" s="137">
        <v>4.5</v>
      </c>
      <c r="BT32" s="137">
        <v>3.1</v>
      </c>
      <c r="BU32" s="142">
        <v>1.7</v>
      </c>
      <c r="BV32" s="137">
        <v>1.1000000000000001</v>
      </c>
      <c r="BW32" s="137">
        <v>0.5</v>
      </c>
      <c r="BX32" s="134">
        <v>18</v>
      </c>
      <c r="BY32" s="134">
        <v>35</v>
      </c>
      <c r="BZ32" s="134">
        <v>134</v>
      </c>
      <c r="CA32" s="129"/>
      <c r="CB32" s="138">
        <v>18</v>
      </c>
      <c r="CC32" s="138">
        <v>86</v>
      </c>
      <c r="CD32" s="139">
        <v>1.43</v>
      </c>
      <c r="CE32" s="140">
        <v>1.4300000000000001E-3</v>
      </c>
      <c r="CF32" s="141">
        <v>2.9</v>
      </c>
      <c r="CG32" s="142">
        <v>2</v>
      </c>
      <c r="CH32" s="141">
        <v>1.1000000000000001</v>
      </c>
      <c r="CI32" s="141">
        <v>0.7</v>
      </c>
      <c r="CJ32" s="141">
        <v>0.3</v>
      </c>
      <c r="CK32" s="138">
        <v>18</v>
      </c>
      <c r="CL32" s="128"/>
    </row>
    <row r="33" spans="1:90" ht="14.25" customHeight="1" x14ac:dyDescent="0.2">
      <c r="A33" s="108"/>
      <c r="B33" s="48"/>
      <c r="C33" s="49"/>
      <c r="D33" s="49"/>
      <c r="E33" s="49"/>
      <c r="F33" s="49"/>
      <c r="G33" s="49"/>
      <c r="H33" s="49"/>
      <c r="I33" s="49"/>
      <c r="J33" s="50"/>
      <c r="K33" s="50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51"/>
      <c r="AG33" s="52"/>
      <c r="AH33" s="52"/>
      <c r="AI33" s="52"/>
      <c r="AJ33" s="53" t="s">
        <v>42</v>
      </c>
      <c r="AK33" s="52"/>
      <c r="AL33" s="53" t="s">
        <v>43</v>
      </c>
      <c r="AM33" s="287" t="str">
        <f>IF(E31=0,AM29,AM29+AM31)</f>
        <v/>
      </c>
      <c r="AN33" s="288"/>
      <c r="AO33" s="289"/>
      <c r="AP33" s="97"/>
      <c r="AQ33" s="108"/>
      <c r="BN33" s="132"/>
      <c r="BO33" s="134">
        <v>19</v>
      </c>
      <c r="BP33" s="134">
        <v>137</v>
      </c>
      <c r="BQ33" s="135">
        <v>2.2799999999999998</v>
      </c>
      <c r="BR33" s="136">
        <v>2.2799999999999999E-3</v>
      </c>
      <c r="BS33" s="137">
        <v>4.7</v>
      </c>
      <c r="BT33" s="137">
        <v>3.2</v>
      </c>
      <c r="BU33" s="142">
        <v>1.8</v>
      </c>
      <c r="BV33" s="137">
        <v>1.2</v>
      </c>
      <c r="BW33" s="137">
        <v>0.5</v>
      </c>
      <c r="BX33" s="134">
        <v>19</v>
      </c>
      <c r="BY33" s="134">
        <v>37</v>
      </c>
      <c r="BZ33" s="134">
        <v>139</v>
      </c>
      <c r="CA33" s="129"/>
      <c r="CB33" s="138">
        <v>19</v>
      </c>
      <c r="CC33" s="138">
        <v>89</v>
      </c>
      <c r="CD33" s="139">
        <v>1.48</v>
      </c>
      <c r="CE33" s="140">
        <v>1.48E-3</v>
      </c>
      <c r="CF33" s="141">
        <v>3</v>
      </c>
      <c r="CG33" s="141">
        <v>2.1</v>
      </c>
      <c r="CH33" s="142">
        <v>1.2</v>
      </c>
      <c r="CI33" s="141">
        <v>0.8</v>
      </c>
      <c r="CJ33" s="141">
        <v>0.3</v>
      </c>
      <c r="CK33" s="138">
        <v>19</v>
      </c>
      <c r="CL33" s="128"/>
    </row>
    <row r="34" spans="1:90" ht="14.25" customHeight="1" x14ac:dyDescent="0.2">
      <c r="A34" s="10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7"/>
      <c r="AG34" s="13"/>
      <c r="AH34" s="13"/>
      <c r="AI34" s="13"/>
      <c r="AJ34" s="25"/>
      <c r="AK34" s="13"/>
      <c r="AL34" s="25"/>
      <c r="AM34" s="96"/>
      <c r="AN34" s="97"/>
      <c r="AO34" s="97"/>
      <c r="AP34" s="97"/>
      <c r="AQ34" s="108"/>
      <c r="AR34" s="26"/>
      <c r="BN34" s="132"/>
      <c r="BO34" s="134">
        <v>20</v>
      </c>
      <c r="BP34" s="134">
        <v>141</v>
      </c>
      <c r="BQ34" s="135">
        <v>2.35</v>
      </c>
      <c r="BR34" s="136">
        <v>2.3500000000000001E-3</v>
      </c>
      <c r="BS34" s="137">
        <v>4.8</v>
      </c>
      <c r="BT34" s="137">
        <v>3.3</v>
      </c>
      <c r="BU34" s="142">
        <v>1.9</v>
      </c>
      <c r="BV34" s="137">
        <v>1.2</v>
      </c>
      <c r="BW34" s="137">
        <v>0.5</v>
      </c>
      <c r="BX34" s="134">
        <v>20</v>
      </c>
      <c r="BY34" s="134">
        <v>38</v>
      </c>
      <c r="BZ34" s="134">
        <v>141</v>
      </c>
      <c r="CA34" s="129"/>
      <c r="CB34" s="138">
        <v>20</v>
      </c>
      <c r="CC34" s="138">
        <v>92</v>
      </c>
      <c r="CD34" s="139">
        <v>1.53</v>
      </c>
      <c r="CE34" s="140">
        <v>1.5299999999999999E-3</v>
      </c>
      <c r="CF34" s="141">
        <v>3.1</v>
      </c>
      <c r="CG34" s="141">
        <v>2.2000000000000002</v>
      </c>
      <c r="CH34" s="142">
        <v>1.2</v>
      </c>
      <c r="CI34" s="141">
        <v>0.8</v>
      </c>
      <c r="CJ34" s="141">
        <v>0.3</v>
      </c>
      <c r="CK34" s="138">
        <v>20</v>
      </c>
      <c r="CL34" s="128"/>
    </row>
    <row r="35" spans="1:90" ht="14.25" customHeight="1" x14ac:dyDescent="0.2">
      <c r="A35" s="10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180"/>
      <c r="AD35" s="9"/>
      <c r="AE35" s="9"/>
      <c r="AF35" s="13"/>
      <c r="AG35" s="13"/>
      <c r="AH35" s="13"/>
      <c r="AI35" s="13"/>
      <c r="AJ35" s="13"/>
      <c r="AK35" s="13"/>
      <c r="AL35" s="25"/>
      <c r="AM35" s="13"/>
      <c r="AN35" s="13"/>
      <c r="AO35" s="13"/>
      <c r="AP35" s="13"/>
      <c r="AQ35" s="108"/>
      <c r="AR35" s="3" t="s">
        <v>132</v>
      </c>
      <c r="AS35" s="3" t="s">
        <v>135</v>
      </c>
      <c r="AT35" s="3" t="s">
        <v>134</v>
      </c>
      <c r="AV35" s="35" t="s">
        <v>132</v>
      </c>
      <c r="AW35" s="35" t="s">
        <v>133</v>
      </c>
      <c r="AX35" s="35" t="s">
        <v>134</v>
      </c>
      <c r="BN35" s="132"/>
      <c r="BO35" s="134">
        <v>21</v>
      </c>
      <c r="BP35" s="134">
        <v>146</v>
      </c>
      <c r="BQ35" s="135">
        <v>2.4300000000000002</v>
      </c>
      <c r="BR35" s="136">
        <v>2.4299999999999999E-3</v>
      </c>
      <c r="BS35" s="137">
        <v>5</v>
      </c>
      <c r="BT35" s="137">
        <v>3.4</v>
      </c>
      <c r="BU35" s="142">
        <v>1.9</v>
      </c>
      <c r="BV35" s="137">
        <v>1.2</v>
      </c>
      <c r="BW35" s="137">
        <v>0.6</v>
      </c>
      <c r="BX35" s="134">
        <v>21</v>
      </c>
      <c r="BY35" s="134">
        <v>40</v>
      </c>
      <c r="BZ35" s="134">
        <v>146</v>
      </c>
      <c r="CA35" s="129"/>
      <c r="CB35" s="138">
        <v>21</v>
      </c>
      <c r="CC35" s="138">
        <v>95</v>
      </c>
      <c r="CD35" s="139">
        <v>1.58</v>
      </c>
      <c r="CE35" s="140">
        <v>1.58E-3</v>
      </c>
      <c r="CF35" s="141">
        <v>3.2</v>
      </c>
      <c r="CG35" s="141">
        <v>2.2000000000000002</v>
      </c>
      <c r="CH35" s="142">
        <v>1.3</v>
      </c>
      <c r="CI35" s="141">
        <v>0.8</v>
      </c>
      <c r="CJ35" s="141">
        <v>0.4</v>
      </c>
      <c r="CK35" s="138">
        <v>21</v>
      </c>
      <c r="CL35" s="128"/>
    </row>
    <row r="36" spans="1:90" ht="14.25" customHeight="1" x14ac:dyDescent="0.2">
      <c r="A36" s="108"/>
      <c r="B36" s="9" t="s">
        <v>44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13"/>
      <c r="AG36" s="13"/>
      <c r="AH36" s="13"/>
      <c r="AI36" s="13"/>
      <c r="AJ36" s="13"/>
      <c r="AK36" s="13"/>
      <c r="AL36" s="25"/>
      <c r="AM36" s="13"/>
      <c r="AN36" s="13"/>
      <c r="AO36" s="13"/>
      <c r="AP36" s="13"/>
      <c r="AQ36" s="108"/>
      <c r="AR36" s="36">
        <v>13</v>
      </c>
      <c r="AS36" s="60">
        <v>1.2999999999999999E-2</v>
      </c>
      <c r="AT36" s="72">
        <f t="shared" ref="AT36:AT45" si="0">ROUND((PI()*POWER(AS36/2,2)),5)</f>
        <v>1.2999999999999999E-4</v>
      </c>
      <c r="AV36" s="36">
        <v>13</v>
      </c>
      <c r="AW36" s="37">
        <v>1.4279999999999999E-2</v>
      </c>
      <c r="AX36" s="37">
        <f t="shared" ref="AX36:AX41" si="1">ROUND((PI()*POWER(AW36/2,2)),5)</f>
        <v>1.6000000000000001E-4</v>
      </c>
      <c r="BN36" s="132"/>
      <c r="BO36" s="134">
        <v>22</v>
      </c>
      <c r="BP36" s="134">
        <v>151</v>
      </c>
      <c r="BQ36" s="135">
        <v>2.52</v>
      </c>
      <c r="BR36" s="136">
        <v>2.5200000000000001E-3</v>
      </c>
      <c r="BS36" s="137">
        <v>5.0999999999999996</v>
      </c>
      <c r="BT36" s="137">
        <v>3.5</v>
      </c>
      <c r="BU36" s="142">
        <v>2</v>
      </c>
      <c r="BV36" s="137">
        <v>1.3</v>
      </c>
      <c r="BW36" s="137">
        <v>0.6</v>
      </c>
      <c r="BX36" s="134">
        <v>22</v>
      </c>
      <c r="BY36" s="134">
        <v>42</v>
      </c>
      <c r="BZ36" s="134">
        <v>151</v>
      </c>
      <c r="CA36" s="129"/>
      <c r="CB36" s="138">
        <v>22</v>
      </c>
      <c r="CC36" s="138">
        <v>98</v>
      </c>
      <c r="CD36" s="139">
        <v>1.63</v>
      </c>
      <c r="CE36" s="140">
        <v>1.6299999999999999E-3</v>
      </c>
      <c r="CF36" s="141">
        <v>3.3</v>
      </c>
      <c r="CG36" s="141">
        <v>2.2999999999999998</v>
      </c>
      <c r="CH36" s="142">
        <v>1.3</v>
      </c>
      <c r="CI36" s="141">
        <v>0.8</v>
      </c>
      <c r="CJ36" s="141">
        <v>0.4</v>
      </c>
      <c r="CK36" s="138">
        <v>22</v>
      </c>
      <c r="CL36" s="128"/>
    </row>
    <row r="37" spans="1:90" ht="14.25" customHeight="1" thickBot="1" x14ac:dyDescent="0.25">
      <c r="A37" s="10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3"/>
      <c r="AJ37" s="13"/>
      <c r="AK37" s="13"/>
      <c r="AL37" s="13"/>
      <c r="AM37" s="13"/>
      <c r="AN37" s="13"/>
      <c r="AO37" s="25"/>
      <c r="AP37" s="25"/>
      <c r="AQ37" s="108"/>
      <c r="AR37" s="36">
        <v>20</v>
      </c>
      <c r="AS37" s="71">
        <v>0.02</v>
      </c>
      <c r="AT37" s="60">
        <f t="shared" si="0"/>
        <v>3.1E-4</v>
      </c>
      <c r="AV37" s="36">
        <v>20</v>
      </c>
      <c r="AW37" s="37">
        <v>2.0219999999999998E-2</v>
      </c>
      <c r="AX37" s="37">
        <f t="shared" si="1"/>
        <v>3.2000000000000003E-4</v>
      </c>
      <c r="BN37" s="132"/>
      <c r="BO37" s="134">
        <v>23</v>
      </c>
      <c r="BP37" s="134">
        <v>155</v>
      </c>
      <c r="BQ37" s="135">
        <v>2.58</v>
      </c>
      <c r="BR37" s="136">
        <v>2.5799999999999998E-3</v>
      </c>
      <c r="BS37" s="137">
        <v>5.3</v>
      </c>
      <c r="BT37" s="137">
        <v>3.6</v>
      </c>
      <c r="BU37" s="137">
        <v>2.1</v>
      </c>
      <c r="BV37" s="142">
        <v>1.3</v>
      </c>
      <c r="BW37" s="137">
        <v>0.6</v>
      </c>
      <c r="BX37" s="134">
        <v>23</v>
      </c>
      <c r="BY37" s="134">
        <v>44</v>
      </c>
      <c r="BZ37" s="134">
        <v>156</v>
      </c>
      <c r="CA37" s="129"/>
      <c r="CB37" s="138">
        <v>23</v>
      </c>
      <c r="CC37" s="138">
        <v>101</v>
      </c>
      <c r="CD37" s="139">
        <v>1.68</v>
      </c>
      <c r="CE37" s="140">
        <v>1.6800000000000001E-3</v>
      </c>
      <c r="CF37" s="141">
        <v>3.4</v>
      </c>
      <c r="CG37" s="141">
        <v>2.4</v>
      </c>
      <c r="CH37" s="142">
        <v>1.3</v>
      </c>
      <c r="CI37" s="141">
        <v>0.9</v>
      </c>
      <c r="CJ37" s="141">
        <v>0.4</v>
      </c>
      <c r="CK37" s="138">
        <v>23</v>
      </c>
      <c r="CL37" s="128"/>
    </row>
    <row r="38" spans="1:90" ht="14.25" customHeight="1" thickBot="1" x14ac:dyDescent="0.25">
      <c r="A38" s="108"/>
      <c r="D38" s="9" t="s">
        <v>119</v>
      </c>
      <c r="E38" s="10"/>
      <c r="F38" s="9" t="s">
        <v>45</v>
      </c>
      <c r="G38" s="9"/>
      <c r="H38" s="9"/>
      <c r="I38" s="9"/>
      <c r="J38" s="9"/>
      <c r="K38" s="9"/>
      <c r="L38" s="9" t="s">
        <v>46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"/>
      <c r="Y38" s="9" t="s">
        <v>47</v>
      </c>
      <c r="Z38" s="319">
        <v>15</v>
      </c>
      <c r="AA38" s="320"/>
      <c r="AB38" s="320"/>
      <c r="AC38" s="320"/>
      <c r="AD38" s="321"/>
      <c r="AE38" s="27" t="s">
        <v>48</v>
      </c>
      <c r="AF38" s="9"/>
      <c r="AG38" s="9"/>
      <c r="AH38" s="9"/>
      <c r="AI38" s="13"/>
      <c r="AJ38" s="13"/>
      <c r="AK38" s="13"/>
      <c r="AL38" s="13"/>
      <c r="AM38" s="13"/>
      <c r="AN38" s="13"/>
      <c r="AO38" s="25"/>
      <c r="AP38" s="25"/>
      <c r="AQ38" s="109"/>
      <c r="AR38" s="36">
        <v>25</v>
      </c>
      <c r="AS38" s="60">
        <v>2.5000000000000001E-2</v>
      </c>
      <c r="AT38" s="72">
        <f t="shared" si="0"/>
        <v>4.8999999999999998E-4</v>
      </c>
      <c r="AV38" s="36">
        <v>25</v>
      </c>
      <c r="AW38" s="38">
        <v>2.6579999999999999E-2</v>
      </c>
      <c r="AX38" s="38">
        <f t="shared" si="1"/>
        <v>5.5000000000000003E-4</v>
      </c>
      <c r="BN38" s="132"/>
      <c r="BO38" s="134">
        <v>24</v>
      </c>
      <c r="BP38" s="134">
        <v>160</v>
      </c>
      <c r="BQ38" s="135">
        <v>2.67</v>
      </c>
      <c r="BR38" s="136">
        <v>2.6700000000000001E-3</v>
      </c>
      <c r="BS38" s="137">
        <v>5.4</v>
      </c>
      <c r="BT38" s="137">
        <v>3.8</v>
      </c>
      <c r="BU38" s="137">
        <v>2.1</v>
      </c>
      <c r="BV38" s="142">
        <v>1.4</v>
      </c>
      <c r="BW38" s="137">
        <v>0.6</v>
      </c>
      <c r="BX38" s="134">
        <v>24</v>
      </c>
      <c r="BY38" s="134">
        <v>46</v>
      </c>
      <c r="BZ38" s="134">
        <v>161</v>
      </c>
      <c r="CA38" s="129"/>
      <c r="CB38" s="138">
        <v>24</v>
      </c>
      <c r="CC38" s="138">
        <v>104</v>
      </c>
      <c r="CD38" s="139">
        <v>1.73</v>
      </c>
      <c r="CE38" s="140">
        <v>1.73E-3</v>
      </c>
      <c r="CF38" s="141">
        <v>3.5</v>
      </c>
      <c r="CG38" s="141">
        <v>2.4</v>
      </c>
      <c r="CH38" s="142">
        <v>1.4</v>
      </c>
      <c r="CI38" s="141">
        <v>0.9</v>
      </c>
      <c r="CJ38" s="141">
        <v>0.4</v>
      </c>
      <c r="CK38" s="138">
        <v>24</v>
      </c>
      <c r="CL38" s="128"/>
    </row>
    <row r="39" spans="1:90" ht="14.25" customHeight="1" x14ac:dyDescent="0.2">
      <c r="A39" s="108"/>
      <c r="D39" s="9" t="s">
        <v>49</v>
      </c>
      <c r="E39" s="10"/>
      <c r="F39" s="9" t="s">
        <v>50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"/>
      <c r="Y39" s="9" t="s">
        <v>51</v>
      </c>
      <c r="Z39" s="322"/>
      <c r="AA39" s="323"/>
      <c r="AB39" s="323"/>
      <c r="AC39" s="323"/>
      <c r="AD39" s="324"/>
      <c r="AE39" s="27" t="s">
        <v>52</v>
      </c>
      <c r="AF39" s="11"/>
      <c r="AG39" s="11"/>
      <c r="AH39" s="11"/>
      <c r="AI39" s="10"/>
      <c r="AJ39" s="10"/>
      <c r="AK39" s="10"/>
      <c r="AL39" s="10"/>
      <c r="AM39" s="10"/>
      <c r="AN39" s="10"/>
      <c r="AO39" s="10"/>
      <c r="AP39" s="10"/>
      <c r="AQ39" s="109"/>
      <c r="AR39" s="36">
        <v>30</v>
      </c>
      <c r="AS39" s="71">
        <v>0.03</v>
      </c>
      <c r="AT39" s="72">
        <f t="shared" si="0"/>
        <v>7.1000000000000002E-4</v>
      </c>
      <c r="AV39" s="36">
        <v>30</v>
      </c>
      <c r="AW39" s="39">
        <v>3.1600000000000003E-2</v>
      </c>
      <c r="AX39" s="38">
        <f t="shared" si="1"/>
        <v>7.7999999999999999E-4</v>
      </c>
      <c r="BN39" s="132"/>
      <c r="BO39" s="134">
        <v>25</v>
      </c>
      <c r="BP39" s="134">
        <v>164</v>
      </c>
      <c r="BQ39" s="135">
        <v>2.73</v>
      </c>
      <c r="BR39" s="136">
        <v>2.7299999999999998E-3</v>
      </c>
      <c r="BS39" s="137">
        <v>5.6</v>
      </c>
      <c r="BT39" s="137">
        <v>3.8</v>
      </c>
      <c r="BU39" s="137">
        <v>2.2000000000000002</v>
      </c>
      <c r="BV39" s="142">
        <v>1.4</v>
      </c>
      <c r="BW39" s="137">
        <v>0.6</v>
      </c>
      <c r="BX39" s="134">
        <v>25</v>
      </c>
      <c r="BY39" s="134">
        <v>48</v>
      </c>
      <c r="BZ39" s="134">
        <v>165</v>
      </c>
      <c r="CA39" s="129"/>
      <c r="CB39" s="138">
        <v>25</v>
      </c>
      <c r="CC39" s="138">
        <v>107</v>
      </c>
      <c r="CD39" s="139">
        <v>1.78</v>
      </c>
      <c r="CE39" s="140">
        <v>1.7799999999999999E-3</v>
      </c>
      <c r="CF39" s="141">
        <v>3.6</v>
      </c>
      <c r="CG39" s="141">
        <v>2.5</v>
      </c>
      <c r="CH39" s="142">
        <v>1.4</v>
      </c>
      <c r="CI39" s="141">
        <v>0.9</v>
      </c>
      <c r="CJ39" s="141">
        <v>0.4</v>
      </c>
      <c r="CK39" s="138">
        <v>25</v>
      </c>
      <c r="CL39" s="128"/>
    </row>
    <row r="40" spans="1:90" ht="14.25" customHeight="1" x14ac:dyDescent="0.2">
      <c r="A40" s="108"/>
      <c r="D40" s="9" t="s">
        <v>53</v>
      </c>
      <c r="E40" s="10"/>
      <c r="F40" s="9" t="s">
        <v>54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1"/>
      <c r="Y40" s="9" t="s">
        <v>55</v>
      </c>
      <c r="Z40" s="325" t="str">
        <f>AM33</f>
        <v/>
      </c>
      <c r="AA40" s="226"/>
      <c r="AB40" s="226"/>
      <c r="AC40" s="226"/>
      <c r="AD40" s="326"/>
      <c r="AE40" s="27" t="s">
        <v>56</v>
      </c>
      <c r="AF40" s="11"/>
      <c r="AG40" s="11"/>
      <c r="AH40" s="11"/>
      <c r="AI40" s="10"/>
      <c r="AJ40" s="10"/>
      <c r="AK40" s="10"/>
      <c r="AL40" s="10"/>
      <c r="AM40" s="10"/>
      <c r="AN40" s="10"/>
      <c r="AO40" s="10"/>
      <c r="AP40" s="10"/>
      <c r="AQ40" s="110"/>
      <c r="AR40" s="36">
        <v>40</v>
      </c>
      <c r="AS40" s="71">
        <v>0.04</v>
      </c>
      <c r="AT40" s="72">
        <f t="shared" si="0"/>
        <v>1.2600000000000001E-3</v>
      </c>
      <c r="AV40" s="36">
        <v>40</v>
      </c>
      <c r="AW40" s="39">
        <v>4.0300000000000002E-2</v>
      </c>
      <c r="AX40" s="38">
        <f t="shared" si="1"/>
        <v>1.2800000000000001E-3</v>
      </c>
      <c r="BN40" s="132"/>
      <c r="BO40" s="134">
        <v>26</v>
      </c>
      <c r="BP40" s="134">
        <v>169</v>
      </c>
      <c r="BQ40" s="135">
        <v>2.82</v>
      </c>
      <c r="BR40" s="136">
        <v>2.82E-3</v>
      </c>
      <c r="BS40" s="137">
        <v>5.7</v>
      </c>
      <c r="BT40" s="137">
        <v>4</v>
      </c>
      <c r="BU40" s="137">
        <v>2.2000000000000002</v>
      </c>
      <c r="BV40" s="142">
        <v>1.4</v>
      </c>
      <c r="BW40" s="137">
        <v>0.6</v>
      </c>
      <c r="BX40" s="134">
        <v>26</v>
      </c>
      <c r="BY40" s="134">
        <v>50</v>
      </c>
      <c r="BZ40" s="134">
        <v>170</v>
      </c>
      <c r="CA40" s="129"/>
      <c r="CB40" s="138">
        <v>26</v>
      </c>
      <c r="CC40" s="138">
        <v>110</v>
      </c>
      <c r="CD40" s="139">
        <v>1.83</v>
      </c>
      <c r="CE40" s="140">
        <v>1.83E-3</v>
      </c>
      <c r="CF40" s="141">
        <v>3.7</v>
      </c>
      <c r="CG40" s="141">
        <v>2.6</v>
      </c>
      <c r="CH40" s="142">
        <v>1.5</v>
      </c>
      <c r="CI40" s="141">
        <v>0.9</v>
      </c>
      <c r="CJ40" s="141">
        <v>0.4</v>
      </c>
      <c r="CK40" s="138">
        <v>26</v>
      </c>
      <c r="CL40" s="128"/>
    </row>
    <row r="41" spans="1:90" ht="14.25" customHeight="1" thickBot="1" x14ac:dyDescent="0.25">
      <c r="A41" s="108"/>
      <c r="D41" s="9" t="s">
        <v>57</v>
      </c>
      <c r="E41" s="10"/>
      <c r="F41" s="9" t="s">
        <v>58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1"/>
      <c r="Y41" s="9" t="s">
        <v>59</v>
      </c>
      <c r="Z41" s="303"/>
      <c r="AA41" s="304"/>
      <c r="AB41" s="304"/>
      <c r="AC41" s="304"/>
      <c r="AD41" s="305"/>
      <c r="AE41" s="27" t="s">
        <v>60</v>
      </c>
      <c r="AF41" s="11"/>
      <c r="AG41" s="11"/>
      <c r="AH41" s="11"/>
      <c r="AI41" s="10"/>
      <c r="AJ41" s="10"/>
      <c r="AK41" s="10"/>
      <c r="AL41" s="10"/>
      <c r="AM41" s="10"/>
      <c r="AN41" s="10"/>
      <c r="AO41" s="10"/>
      <c r="AP41" s="10"/>
      <c r="AQ41" s="110"/>
      <c r="AR41" s="36">
        <v>50</v>
      </c>
      <c r="AS41" s="71">
        <v>0.05</v>
      </c>
      <c r="AT41" s="72">
        <f t="shared" si="0"/>
        <v>1.9599999999999999E-3</v>
      </c>
      <c r="AV41" s="36">
        <v>50</v>
      </c>
      <c r="AW41" s="39">
        <v>4.6199999999999998E-2</v>
      </c>
      <c r="AX41" s="38">
        <f t="shared" si="1"/>
        <v>1.6800000000000001E-3</v>
      </c>
      <c r="BN41" s="132"/>
      <c r="BO41" s="134">
        <v>27</v>
      </c>
      <c r="BP41" s="134">
        <v>173</v>
      </c>
      <c r="BQ41" s="135">
        <v>2.88</v>
      </c>
      <c r="BR41" s="136">
        <v>2.8800000000000002E-3</v>
      </c>
      <c r="BS41" s="137">
        <v>5.9</v>
      </c>
      <c r="BT41" s="137">
        <v>4.0999999999999996</v>
      </c>
      <c r="BU41" s="137">
        <v>2.2999999999999998</v>
      </c>
      <c r="BV41" s="142">
        <v>1.5</v>
      </c>
      <c r="BW41" s="137">
        <v>0.7</v>
      </c>
      <c r="BX41" s="134">
        <v>27</v>
      </c>
      <c r="BY41" s="134">
        <v>52</v>
      </c>
      <c r="BZ41" s="134">
        <v>174</v>
      </c>
      <c r="CA41" s="129"/>
      <c r="CB41" s="138">
        <v>27</v>
      </c>
      <c r="CC41" s="138">
        <v>112</v>
      </c>
      <c r="CD41" s="139">
        <v>1.87</v>
      </c>
      <c r="CE41" s="140">
        <v>1.8699999999999999E-3</v>
      </c>
      <c r="CF41" s="141">
        <v>3.8</v>
      </c>
      <c r="CG41" s="141">
        <v>2.6</v>
      </c>
      <c r="CH41" s="142">
        <v>1.5</v>
      </c>
      <c r="CI41" s="141">
        <v>1</v>
      </c>
      <c r="CJ41" s="141">
        <v>0.4</v>
      </c>
      <c r="CK41" s="138">
        <v>27</v>
      </c>
      <c r="CL41" s="128"/>
    </row>
    <row r="42" spans="1:90" ht="14.25" customHeight="1" x14ac:dyDescent="0.2">
      <c r="A42" s="108"/>
      <c r="D42" s="9" t="s">
        <v>61</v>
      </c>
      <c r="E42" s="1"/>
      <c r="F42" s="28" t="s">
        <v>105</v>
      </c>
      <c r="G42" s="10" t="s">
        <v>62</v>
      </c>
      <c r="H42" s="1"/>
      <c r="I42" s="1"/>
      <c r="J42" s="9"/>
      <c r="K42" s="9"/>
      <c r="L42" s="9"/>
      <c r="M42" s="9"/>
      <c r="N42" s="9"/>
      <c r="O42" s="9"/>
      <c r="P42" s="9" t="s">
        <v>63</v>
      </c>
      <c r="Q42" s="9"/>
      <c r="R42" s="9" t="s">
        <v>64</v>
      </c>
      <c r="S42" s="9"/>
      <c r="T42" s="9"/>
      <c r="U42" s="9"/>
      <c r="V42" s="9"/>
      <c r="W42" s="9"/>
      <c r="X42" s="1"/>
      <c r="Y42" s="9" t="s">
        <v>65</v>
      </c>
      <c r="Z42" s="351" t="str">
        <f>IF(Z40="","",(Z38-(Z39+Z40+Z41)))</f>
        <v/>
      </c>
      <c r="AA42" s="352"/>
      <c r="AB42" s="352"/>
      <c r="AC42" s="352"/>
      <c r="AD42" s="353"/>
      <c r="AE42" s="27" t="s">
        <v>66</v>
      </c>
      <c r="AF42" s="11"/>
      <c r="AG42" s="11"/>
      <c r="AH42" s="11"/>
      <c r="AI42" s="11"/>
      <c r="AJ42" s="10"/>
      <c r="AK42" s="10"/>
      <c r="AL42" s="10"/>
      <c r="AM42" s="10"/>
      <c r="AN42" s="10"/>
      <c r="AO42" s="10"/>
      <c r="AP42" s="10"/>
      <c r="AQ42" s="110"/>
      <c r="AR42" s="36">
        <v>75</v>
      </c>
      <c r="AS42" s="71">
        <v>7.4999999999999997E-2</v>
      </c>
      <c r="AT42" s="72">
        <f t="shared" si="0"/>
        <v>4.4200000000000003E-3</v>
      </c>
      <c r="AV42" s="148">
        <v>75</v>
      </c>
      <c r="AW42" s="149">
        <v>7.0000000000000007E-2</v>
      </c>
      <c r="AX42" s="37">
        <v>3.8500000000000001E-3</v>
      </c>
      <c r="BN42" s="132"/>
      <c r="BO42" s="134">
        <v>28</v>
      </c>
      <c r="BP42" s="134">
        <v>177</v>
      </c>
      <c r="BQ42" s="135">
        <v>2.95</v>
      </c>
      <c r="BR42" s="136">
        <v>2.9499999999999999E-3</v>
      </c>
      <c r="BS42" s="137">
        <v>6</v>
      </c>
      <c r="BT42" s="137">
        <v>4.2</v>
      </c>
      <c r="BU42" s="137">
        <v>2.2999999999999998</v>
      </c>
      <c r="BV42" s="142">
        <v>1.5</v>
      </c>
      <c r="BW42" s="137">
        <v>0.7</v>
      </c>
      <c r="BX42" s="134">
        <v>28</v>
      </c>
      <c r="BY42" s="134">
        <v>53</v>
      </c>
      <c r="BZ42" s="134">
        <v>177</v>
      </c>
      <c r="CA42" s="129"/>
      <c r="CB42" s="138">
        <v>28</v>
      </c>
      <c r="CC42" s="138">
        <v>115</v>
      </c>
      <c r="CD42" s="139">
        <v>1.92</v>
      </c>
      <c r="CE42" s="140">
        <v>1.92E-3</v>
      </c>
      <c r="CF42" s="141">
        <v>3.9</v>
      </c>
      <c r="CG42" s="141">
        <v>2.7</v>
      </c>
      <c r="CH42" s="142">
        <v>1.5</v>
      </c>
      <c r="CI42" s="141">
        <v>1</v>
      </c>
      <c r="CJ42" s="141">
        <v>0.4</v>
      </c>
      <c r="CK42" s="138">
        <v>28</v>
      </c>
      <c r="CL42" s="128"/>
    </row>
    <row r="43" spans="1:90" ht="14.25" customHeight="1" thickBot="1" x14ac:dyDescent="0.25">
      <c r="A43" s="108"/>
      <c r="D43" s="9"/>
      <c r="E43" s="9" t="s">
        <v>208</v>
      </c>
      <c r="F43" s="9"/>
      <c r="G43" s="10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1"/>
      <c r="Y43" s="9" t="s">
        <v>65</v>
      </c>
      <c r="Z43" s="316" t="str">
        <f>IF(Z42&gt;=0,"OK","NO")</f>
        <v>OK</v>
      </c>
      <c r="AA43" s="317"/>
      <c r="AB43" s="317"/>
      <c r="AC43" s="317"/>
      <c r="AD43" s="318"/>
      <c r="AE43" s="27" t="s">
        <v>66</v>
      </c>
      <c r="AF43" s="11"/>
      <c r="AG43" s="11"/>
      <c r="AH43" s="11"/>
      <c r="AI43" s="11"/>
      <c r="AJ43" s="10"/>
      <c r="AK43" s="10"/>
      <c r="AL43" s="10"/>
      <c r="AM43" s="10"/>
      <c r="AN43" s="10"/>
      <c r="AO43" s="10"/>
      <c r="AP43" s="10"/>
      <c r="AQ43" s="110"/>
      <c r="AR43" s="36">
        <v>100</v>
      </c>
      <c r="AS43" s="71">
        <v>0.1</v>
      </c>
      <c r="AT43" s="72">
        <f t="shared" si="0"/>
        <v>7.8499999999999993E-3</v>
      </c>
      <c r="AV43" s="148">
        <v>100</v>
      </c>
      <c r="AW43" s="149">
        <v>9.5000000000000001E-2</v>
      </c>
      <c r="AX43" s="37">
        <v>7.0899999999999999E-3</v>
      </c>
      <c r="BN43" s="132"/>
      <c r="BO43" s="134">
        <v>29</v>
      </c>
      <c r="BP43" s="134">
        <v>181</v>
      </c>
      <c r="BQ43" s="135">
        <v>3.02</v>
      </c>
      <c r="BR43" s="136">
        <v>3.0200000000000001E-3</v>
      </c>
      <c r="BS43" s="137">
        <v>6.2</v>
      </c>
      <c r="BT43" s="137">
        <v>4.2</v>
      </c>
      <c r="BU43" s="137">
        <v>2.4</v>
      </c>
      <c r="BV43" s="142">
        <v>1.5</v>
      </c>
      <c r="BW43" s="137">
        <v>0.7</v>
      </c>
      <c r="BX43" s="134">
        <v>29</v>
      </c>
      <c r="BY43" s="134">
        <v>55</v>
      </c>
      <c r="BZ43" s="134">
        <v>181</v>
      </c>
      <c r="CA43" s="129"/>
      <c r="CB43" s="138">
        <v>29</v>
      </c>
      <c r="CC43" s="138">
        <v>118</v>
      </c>
      <c r="CD43" s="139">
        <v>1.97</v>
      </c>
      <c r="CE43" s="140">
        <v>1.97E-3</v>
      </c>
      <c r="CF43" s="141">
        <v>4</v>
      </c>
      <c r="CG43" s="141">
        <v>2.8</v>
      </c>
      <c r="CH43" s="142">
        <v>1.6</v>
      </c>
      <c r="CI43" s="141">
        <v>1</v>
      </c>
      <c r="CJ43" s="141">
        <v>0.4</v>
      </c>
      <c r="CK43" s="138">
        <v>29</v>
      </c>
      <c r="CL43" s="128"/>
    </row>
    <row r="44" spans="1:90" ht="14.25" customHeight="1" x14ac:dyDescent="0.2">
      <c r="A44" s="108"/>
      <c r="D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Y44" s="103"/>
      <c r="Z44" s="194"/>
      <c r="AA44" s="194"/>
      <c r="AB44" s="194"/>
      <c r="AC44" s="194"/>
      <c r="AD44" s="194"/>
      <c r="AE44" s="103"/>
      <c r="AL44" s="10"/>
      <c r="AM44" s="10"/>
      <c r="AN44" s="10"/>
      <c r="AO44" s="10"/>
      <c r="AP44" s="10"/>
      <c r="AQ44" s="110"/>
      <c r="AR44" s="36">
        <v>150</v>
      </c>
      <c r="AS44" s="71">
        <v>0.15</v>
      </c>
      <c r="AT44" s="72">
        <f t="shared" si="0"/>
        <v>1.7670000000000002E-2</v>
      </c>
      <c r="AV44" s="148">
        <v>150</v>
      </c>
      <c r="AW44" s="149">
        <v>0.14599999999999999</v>
      </c>
      <c r="AX44" s="37">
        <v>1.6740000000000001E-2</v>
      </c>
      <c r="BN44" s="132"/>
      <c r="BO44" s="134">
        <v>30</v>
      </c>
      <c r="BP44" s="134">
        <v>186</v>
      </c>
      <c r="BQ44" s="135">
        <v>3.1</v>
      </c>
      <c r="BR44" s="136">
        <v>3.0999999999999999E-3</v>
      </c>
      <c r="BS44" s="137">
        <v>6.3</v>
      </c>
      <c r="BT44" s="137">
        <v>4.4000000000000004</v>
      </c>
      <c r="BU44" s="137">
        <v>2.5</v>
      </c>
      <c r="BV44" s="142">
        <v>1.6</v>
      </c>
      <c r="BW44" s="137">
        <v>0.7</v>
      </c>
      <c r="BX44" s="134">
        <v>30</v>
      </c>
      <c r="BY44" s="134">
        <v>58</v>
      </c>
      <c r="BZ44" s="134">
        <v>188</v>
      </c>
      <c r="CA44" s="129"/>
      <c r="CB44" s="138">
        <v>30</v>
      </c>
      <c r="CC44" s="138">
        <v>121</v>
      </c>
      <c r="CD44" s="139">
        <v>2.02</v>
      </c>
      <c r="CE44" s="140">
        <v>2.0200000000000001E-3</v>
      </c>
      <c r="CF44" s="141">
        <v>4.0999999999999996</v>
      </c>
      <c r="CG44" s="141">
        <v>2.8</v>
      </c>
      <c r="CH44" s="142">
        <v>1.6</v>
      </c>
      <c r="CI44" s="141">
        <v>1</v>
      </c>
      <c r="CJ44" s="141">
        <v>0.5</v>
      </c>
      <c r="CK44" s="138">
        <v>30</v>
      </c>
      <c r="CL44" s="128"/>
    </row>
    <row r="45" spans="1:90" ht="14.25" customHeight="1" x14ac:dyDescent="0.2">
      <c r="A45" s="108"/>
      <c r="D45" s="9"/>
      <c r="E45" s="9"/>
      <c r="F45" s="9"/>
      <c r="G45" s="9"/>
      <c r="H45" s="9"/>
      <c r="I45" s="9"/>
      <c r="J45" s="1"/>
      <c r="K45" s="9"/>
      <c r="L45" s="1"/>
      <c r="M45" s="1"/>
      <c r="N45" s="1"/>
      <c r="O45" s="1"/>
      <c r="P45" s="1"/>
      <c r="Q45" s="11"/>
      <c r="R45" s="11"/>
      <c r="S45" s="11"/>
      <c r="T45" s="11"/>
      <c r="U45" s="10"/>
      <c r="V45" s="10"/>
      <c r="W45" s="10"/>
      <c r="X45" s="1"/>
      <c r="Y45" s="7"/>
      <c r="Z45" s="388"/>
      <c r="AA45" s="388"/>
      <c r="AB45" s="388"/>
      <c r="AC45" s="388"/>
      <c r="AD45" s="388"/>
      <c r="AE45" s="9"/>
      <c r="AF45" s="11"/>
      <c r="AG45" s="11"/>
      <c r="AH45" s="11"/>
      <c r="AI45" s="10"/>
      <c r="AJ45" s="10"/>
      <c r="AK45" s="10"/>
      <c r="AL45" s="10"/>
      <c r="AM45" s="10"/>
      <c r="AN45" s="10"/>
      <c r="AO45" s="10"/>
      <c r="AP45" s="10"/>
      <c r="AQ45" s="110"/>
      <c r="AR45" s="36">
        <v>200</v>
      </c>
      <c r="AS45" s="71">
        <v>0.2</v>
      </c>
      <c r="AT45" s="72">
        <f t="shared" si="0"/>
        <v>3.1419999999999997E-2</v>
      </c>
      <c r="AV45" s="148">
        <v>200</v>
      </c>
      <c r="AW45" s="149">
        <v>0.19700000000000001</v>
      </c>
      <c r="AX45" s="37">
        <v>3.048E-2</v>
      </c>
      <c r="BN45" s="132"/>
      <c r="BO45" s="134">
        <v>31</v>
      </c>
      <c r="BP45" s="134">
        <v>190</v>
      </c>
      <c r="BQ45" s="135">
        <v>3.17</v>
      </c>
      <c r="BR45" s="136">
        <v>3.1700000000000001E-3</v>
      </c>
      <c r="BS45" s="137">
        <v>6.5</v>
      </c>
      <c r="BT45" s="137">
        <v>4.5</v>
      </c>
      <c r="BU45" s="137">
        <v>2.5</v>
      </c>
      <c r="BV45" s="142">
        <v>1.6</v>
      </c>
      <c r="BW45" s="137">
        <v>0.7</v>
      </c>
      <c r="BX45" s="134">
        <v>31</v>
      </c>
      <c r="BY45" s="134">
        <v>59</v>
      </c>
      <c r="BZ45" s="134">
        <v>190</v>
      </c>
      <c r="CA45" s="129"/>
      <c r="CB45" s="138">
        <v>31</v>
      </c>
      <c r="CC45" s="138">
        <v>123</v>
      </c>
      <c r="CD45" s="139">
        <v>2.0499999999999998</v>
      </c>
      <c r="CE45" s="140">
        <v>2.0500000000000002E-3</v>
      </c>
      <c r="CF45" s="141">
        <v>4.2</v>
      </c>
      <c r="CG45" s="141">
        <v>2.9</v>
      </c>
      <c r="CH45" s="142">
        <v>1.6</v>
      </c>
      <c r="CI45" s="141">
        <v>1</v>
      </c>
      <c r="CJ45" s="141">
        <v>0.5</v>
      </c>
      <c r="CK45" s="138">
        <v>31</v>
      </c>
      <c r="CL45" s="128"/>
    </row>
    <row r="46" spans="1:90" ht="14.25" customHeight="1" x14ac:dyDescent="0.2">
      <c r="A46" s="108"/>
      <c r="D46" s="9"/>
      <c r="E46" s="9"/>
      <c r="F46" s="9"/>
      <c r="G46" s="9"/>
      <c r="H46" s="9"/>
      <c r="I46" s="9"/>
      <c r="J46" s="1"/>
      <c r="K46" s="9"/>
      <c r="L46" s="1"/>
      <c r="M46" s="1"/>
      <c r="N46" s="1"/>
      <c r="O46" s="1"/>
      <c r="P46" s="1"/>
      <c r="Q46" s="11"/>
      <c r="R46" s="11"/>
      <c r="S46" s="11"/>
      <c r="T46" s="11"/>
      <c r="U46" s="10"/>
      <c r="V46" s="10"/>
      <c r="W46" s="10"/>
      <c r="X46" s="1"/>
      <c r="Y46" s="1"/>
      <c r="Z46" s="1"/>
      <c r="AA46" s="1"/>
      <c r="AB46" s="1"/>
      <c r="AC46" s="1"/>
      <c r="AD46" s="1"/>
      <c r="AE46" s="11"/>
      <c r="AF46" s="11"/>
      <c r="AG46" s="11"/>
      <c r="AH46" s="11"/>
      <c r="AI46" s="10"/>
      <c r="AJ46" s="10"/>
      <c r="AK46" s="10"/>
      <c r="AL46" s="10"/>
      <c r="AM46" s="10"/>
      <c r="AN46" s="10"/>
      <c r="AO46" s="10"/>
      <c r="AP46" s="10"/>
      <c r="AQ46" s="110"/>
      <c r="AR46" s="144"/>
      <c r="AS46" s="145"/>
      <c r="AT46" s="146"/>
      <c r="AV46" s="144"/>
      <c r="AW46" s="147"/>
      <c r="AX46" s="27"/>
      <c r="BN46" s="132"/>
      <c r="BO46" s="134">
        <v>32</v>
      </c>
      <c r="BP46" s="134">
        <v>194</v>
      </c>
      <c r="BQ46" s="135">
        <v>3.23</v>
      </c>
      <c r="BR46" s="136">
        <v>3.2299999999999998E-3</v>
      </c>
      <c r="BS46" s="137">
        <v>6.6</v>
      </c>
      <c r="BT46" s="137">
        <v>4.5999999999999996</v>
      </c>
      <c r="BU46" s="137">
        <v>2.6</v>
      </c>
      <c r="BV46" s="142">
        <v>1.6</v>
      </c>
      <c r="BW46" s="137">
        <v>0.7</v>
      </c>
      <c r="BX46" s="134">
        <v>32</v>
      </c>
      <c r="BY46" s="134">
        <v>61</v>
      </c>
      <c r="BZ46" s="134">
        <v>194</v>
      </c>
      <c r="CA46" s="129"/>
      <c r="CB46" s="138">
        <v>32</v>
      </c>
      <c r="CC46" s="138">
        <v>126</v>
      </c>
      <c r="CD46" s="139">
        <v>2.1</v>
      </c>
      <c r="CE46" s="140">
        <v>2.0999999999999999E-3</v>
      </c>
      <c r="CF46" s="141">
        <v>4.3</v>
      </c>
      <c r="CG46" s="141">
        <v>3</v>
      </c>
      <c r="CH46" s="142">
        <v>1.7</v>
      </c>
      <c r="CI46" s="141">
        <v>1.1000000000000001</v>
      </c>
      <c r="CJ46" s="141">
        <v>0.5</v>
      </c>
      <c r="CK46" s="138">
        <v>32</v>
      </c>
      <c r="CL46" s="128"/>
    </row>
    <row r="47" spans="1:90" ht="14.25" customHeight="1" thickBot="1" x14ac:dyDescent="0.25">
      <c r="A47" s="108"/>
      <c r="B47" s="9" t="s">
        <v>67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1"/>
      <c r="Y47" s="9"/>
      <c r="Z47" s="11"/>
      <c r="AA47" s="11"/>
      <c r="AB47" s="11"/>
      <c r="AC47" s="11"/>
      <c r="AD47" s="11"/>
      <c r="AE47" s="11"/>
      <c r="AF47" s="11"/>
      <c r="AG47" s="11"/>
      <c r="AH47" s="11"/>
      <c r="AI47" s="10"/>
      <c r="AJ47" s="10"/>
      <c r="AK47" s="10"/>
      <c r="AL47" s="10"/>
      <c r="AM47" s="10"/>
      <c r="AN47" s="10"/>
      <c r="AO47" s="10"/>
      <c r="AP47" s="10"/>
      <c r="AQ47" s="110"/>
      <c r="AR47" s="10"/>
      <c r="BN47" s="132"/>
      <c r="BO47" s="134">
        <v>33</v>
      </c>
      <c r="BP47" s="134">
        <v>198</v>
      </c>
      <c r="BQ47" s="135">
        <v>3.3</v>
      </c>
      <c r="BR47" s="136">
        <v>3.3E-3</v>
      </c>
      <c r="BS47" s="137">
        <v>6.7</v>
      </c>
      <c r="BT47" s="137">
        <v>4.5999999999999996</v>
      </c>
      <c r="BU47" s="137">
        <v>2.6</v>
      </c>
      <c r="BV47" s="142">
        <v>1.7</v>
      </c>
      <c r="BW47" s="137">
        <v>0.7</v>
      </c>
      <c r="BX47" s="134">
        <v>33</v>
      </c>
      <c r="BY47" s="134">
        <v>63</v>
      </c>
      <c r="BZ47" s="134">
        <v>198</v>
      </c>
      <c r="CA47" s="129"/>
      <c r="CB47" s="138">
        <v>33</v>
      </c>
      <c r="CC47" s="138">
        <v>129</v>
      </c>
      <c r="CD47" s="139">
        <v>2.15</v>
      </c>
      <c r="CE47" s="140">
        <v>2.15E-3</v>
      </c>
      <c r="CF47" s="141">
        <v>4.4000000000000004</v>
      </c>
      <c r="CG47" s="141">
        <v>3</v>
      </c>
      <c r="CH47" s="142">
        <v>1.7</v>
      </c>
      <c r="CI47" s="141">
        <v>1.1000000000000001</v>
      </c>
      <c r="CJ47" s="141">
        <v>0.5</v>
      </c>
      <c r="CK47" s="138">
        <v>33</v>
      </c>
      <c r="CL47" s="128"/>
    </row>
    <row r="48" spans="1:90" ht="14.25" customHeight="1" x14ac:dyDescent="0.2">
      <c r="A48" s="108"/>
      <c r="D48" s="10" t="s">
        <v>68</v>
      </c>
      <c r="E48" s="10"/>
      <c r="F48" s="9" t="s">
        <v>69</v>
      </c>
      <c r="G48" s="9"/>
      <c r="H48" s="9"/>
      <c r="I48" s="10"/>
      <c r="J48" s="9"/>
      <c r="K48" s="9"/>
      <c r="M48" s="1"/>
      <c r="N48" s="9"/>
      <c r="O48" s="9"/>
      <c r="P48" s="9"/>
      <c r="Q48" s="1"/>
      <c r="R48" s="1"/>
      <c r="S48" s="9" t="s">
        <v>70</v>
      </c>
      <c r="T48" s="9"/>
      <c r="U48" s="9"/>
      <c r="V48" s="9"/>
      <c r="W48" s="9"/>
      <c r="X48" s="1"/>
      <c r="Y48" s="9" t="s">
        <v>47</v>
      </c>
      <c r="Z48" s="461">
        <f>(Z50+Z51)*0.1</f>
        <v>0</v>
      </c>
      <c r="AA48" s="462"/>
      <c r="AB48" s="462"/>
      <c r="AC48" s="462"/>
      <c r="AD48" s="463"/>
      <c r="AE48" s="27" t="s">
        <v>48</v>
      </c>
      <c r="AF48" s="11"/>
      <c r="AG48" s="11"/>
      <c r="AH48" s="11"/>
      <c r="AI48" s="10"/>
      <c r="AJ48" s="10"/>
      <c r="AK48" s="10"/>
      <c r="AL48" s="181"/>
      <c r="AM48" s="10"/>
      <c r="AN48" s="10"/>
      <c r="AO48" s="10"/>
      <c r="AP48" s="10"/>
      <c r="AQ48" s="110"/>
      <c r="AR48" s="411" t="s">
        <v>143</v>
      </c>
      <c r="AS48" s="412"/>
      <c r="BN48" s="132"/>
      <c r="BO48" s="134">
        <v>34</v>
      </c>
      <c r="BP48" s="134">
        <v>202</v>
      </c>
      <c r="BQ48" s="135">
        <v>3.37</v>
      </c>
      <c r="BR48" s="136">
        <v>3.3700000000000002E-3</v>
      </c>
      <c r="BS48" s="137">
        <v>6.9</v>
      </c>
      <c r="BT48" s="137">
        <v>4.7</v>
      </c>
      <c r="BU48" s="137">
        <v>2.7</v>
      </c>
      <c r="BV48" s="142">
        <v>1.7</v>
      </c>
      <c r="BW48" s="137">
        <v>0.8</v>
      </c>
      <c r="BX48" s="134">
        <v>34</v>
      </c>
      <c r="BY48" s="134">
        <v>65</v>
      </c>
      <c r="BZ48" s="134">
        <v>202</v>
      </c>
      <c r="CA48" s="129"/>
      <c r="CB48" s="138">
        <v>34</v>
      </c>
      <c r="CC48" s="138">
        <v>131</v>
      </c>
      <c r="CD48" s="139">
        <v>2.1800000000000002</v>
      </c>
      <c r="CE48" s="140">
        <v>2.1800000000000001E-3</v>
      </c>
      <c r="CF48" s="141">
        <v>4.5</v>
      </c>
      <c r="CG48" s="141">
        <v>3.1</v>
      </c>
      <c r="CH48" s="142">
        <v>1.7</v>
      </c>
      <c r="CI48" s="141">
        <v>1.1000000000000001</v>
      </c>
      <c r="CJ48" s="141">
        <v>0.5</v>
      </c>
      <c r="CK48" s="138">
        <v>34</v>
      </c>
      <c r="CL48" s="128"/>
    </row>
    <row r="49" spans="1:90" ht="14.25" customHeight="1" x14ac:dyDescent="0.2">
      <c r="A49" s="108"/>
      <c r="D49" s="9" t="s">
        <v>71</v>
      </c>
      <c r="E49" s="10"/>
      <c r="F49" s="9" t="s">
        <v>72</v>
      </c>
      <c r="G49" s="9"/>
      <c r="H49" s="9"/>
      <c r="I49" s="9"/>
      <c r="J49" s="9"/>
      <c r="K49" s="9"/>
      <c r="L49" s="9" t="s">
        <v>140</v>
      </c>
      <c r="M49" s="1"/>
      <c r="N49" s="9"/>
      <c r="O49" s="9"/>
      <c r="P49" s="9"/>
      <c r="Q49" s="9"/>
      <c r="R49" s="9"/>
      <c r="S49" s="9"/>
      <c r="T49" s="9"/>
      <c r="U49" s="9"/>
      <c r="V49" s="9"/>
      <c r="W49" s="9"/>
      <c r="X49" s="1"/>
      <c r="Y49" s="9" t="s">
        <v>73</v>
      </c>
      <c r="Z49" s="354">
        <v>15</v>
      </c>
      <c r="AA49" s="355"/>
      <c r="AB49" s="355"/>
      <c r="AC49" s="355"/>
      <c r="AD49" s="356"/>
      <c r="AE49" s="27" t="s">
        <v>74</v>
      </c>
      <c r="AF49" s="11"/>
      <c r="AG49" s="11"/>
      <c r="AH49" s="11"/>
      <c r="AI49" s="10"/>
      <c r="AJ49" s="10"/>
      <c r="AK49" s="10"/>
      <c r="AL49" s="10"/>
      <c r="AM49" s="10"/>
      <c r="AN49" s="10"/>
      <c r="AO49" s="10"/>
      <c r="AP49" s="10"/>
      <c r="AQ49" s="110"/>
      <c r="AR49" s="116">
        <v>75</v>
      </c>
      <c r="AS49" s="116">
        <v>20</v>
      </c>
      <c r="BN49" s="132"/>
      <c r="BO49" s="134">
        <v>35</v>
      </c>
      <c r="BP49" s="134">
        <v>206</v>
      </c>
      <c r="BQ49" s="135">
        <v>3.43</v>
      </c>
      <c r="BR49" s="136">
        <v>3.4299999999999999E-3</v>
      </c>
      <c r="BS49" s="137">
        <v>7</v>
      </c>
      <c r="BT49" s="137">
        <v>4.8</v>
      </c>
      <c r="BU49" s="137">
        <v>2.7</v>
      </c>
      <c r="BV49" s="142">
        <v>1.8</v>
      </c>
      <c r="BW49" s="137">
        <v>0.8</v>
      </c>
      <c r="BX49" s="134">
        <v>35</v>
      </c>
      <c r="BY49" s="134">
        <v>67</v>
      </c>
      <c r="BZ49" s="134">
        <v>207</v>
      </c>
      <c r="CA49" s="129"/>
      <c r="CB49" s="138">
        <v>35</v>
      </c>
      <c r="CC49" s="138">
        <v>134</v>
      </c>
      <c r="CD49" s="139">
        <v>2.23</v>
      </c>
      <c r="CE49" s="140">
        <v>2.2300000000000002E-3</v>
      </c>
      <c r="CF49" s="141">
        <v>4.5999999999999996</v>
      </c>
      <c r="CG49" s="141">
        <v>3.1</v>
      </c>
      <c r="CH49" s="142">
        <v>1.8</v>
      </c>
      <c r="CI49" s="141">
        <v>1.1000000000000001</v>
      </c>
      <c r="CJ49" s="141">
        <v>0.5</v>
      </c>
      <c r="CK49" s="138">
        <v>35</v>
      </c>
      <c r="CL49" s="128"/>
    </row>
    <row r="50" spans="1:90" ht="14.25" customHeight="1" x14ac:dyDescent="0.2">
      <c r="A50" s="108"/>
      <c r="D50" s="9" t="s">
        <v>75</v>
      </c>
      <c r="E50" s="10"/>
      <c r="F50" s="9" t="s">
        <v>76</v>
      </c>
      <c r="G50" s="9"/>
      <c r="H50" s="1"/>
      <c r="I50" s="1"/>
      <c r="J50" s="1"/>
      <c r="K50" s="1"/>
      <c r="L50" s="10" t="s">
        <v>77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9" t="s">
        <v>78</v>
      </c>
      <c r="Z50" s="357"/>
      <c r="AA50" s="215"/>
      <c r="AB50" s="215"/>
      <c r="AC50" s="215"/>
      <c r="AD50" s="358"/>
      <c r="AE50" s="27" t="s">
        <v>79</v>
      </c>
      <c r="AF50" s="11"/>
      <c r="AG50" s="11"/>
      <c r="AH50" s="11"/>
      <c r="AI50" s="10"/>
      <c r="AJ50" s="10"/>
      <c r="AK50" s="10"/>
      <c r="AL50" s="10"/>
      <c r="AM50" s="10"/>
      <c r="AN50" s="10"/>
      <c r="AO50" s="10"/>
      <c r="AP50" s="10"/>
      <c r="AQ50" s="110"/>
      <c r="AR50" s="116">
        <v>100</v>
      </c>
      <c r="AS50" s="116">
        <v>25</v>
      </c>
      <c r="BN50" s="132"/>
      <c r="BO50" s="134">
        <v>36</v>
      </c>
      <c r="BP50" s="134">
        <v>210</v>
      </c>
      <c r="BQ50" s="135">
        <v>3.5</v>
      </c>
      <c r="BR50" s="136">
        <v>3.5000000000000001E-3</v>
      </c>
      <c r="BS50" s="137">
        <v>7.1</v>
      </c>
      <c r="BT50" s="137">
        <v>4.9000000000000004</v>
      </c>
      <c r="BU50" s="137">
        <v>2.8</v>
      </c>
      <c r="BV50" s="142">
        <v>1.8</v>
      </c>
      <c r="BW50" s="137">
        <v>0.8</v>
      </c>
      <c r="BX50" s="134">
        <v>36</v>
      </c>
      <c r="BY50" s="134">
        <v>69</v>
      </c>
      <c r="BZ50" s="134">
        <v>211</v>
      </c>
      <c r="CA50" s="129"/>
      <c r="CB50" s="138">
        <v>36</v>
      </c>
      <c r="CC50" s="138">
        <v>136</v>
      </c>
      <c r="CD50" s="139">
        <v>2.27</v>
      </c>
      <c r="CE50" s="140">
        <v>2.2699999999999999E-3</v>
      </c>
      <c r="CF50" s="141">
        <v>4.5999999999999996</v>
      </c>
      <c r="CG50" s="141">
        <v>3.2</v>
      </c>
      <c r="CH50" s="142">
        <v>1.8</v>
      </c>
      <c r="CI50" s="141">
        <v>1.2</v>
      </c>
      <c r="CJ50" s="141">
        <v>0.5</v>
      </c>
      <c r="CK50" s="138">
        <v>36</v>
      </c>
      <c r="CL50" s="128"/>
    </row>
    <row r="51" spans="1:90" ht="14.25" customHeight="1" thickBot="1" x14ac:dyDescent="0.25">
      <c r="A51" s="108"/>
      <c r="D51" s="9" t="s">
        <v>80</v>
      </c>
      <c r="E51" s="10"/>
      <c r="F51" s="9" t="s">
        <v>81</v>
      </c>
      <c r="G51" s="9"/>
      <c r="H51" s="9"/>
      <c r="I51" s="10"/>
      <c r="J51" s="9"/>
      <c r="K51" s="1"/>
      <c r="L51" s="10" t="s">
        <v>82</v>
      </c>
      <c r="M51" s="1"/>
      <c r="N51" s="9"/>
      <c r="O51" s="9"/>
      <c r="P51" s="9"/>
      <c r="Q51" s="9"/>
      <c r="R51" s="9"/>
      <c r="S51" s="9"/>
      <c r="T51" s="9"/>
      <c r="U51" s="9"/>
      <c r="V51" s="9"/>
      <c r="W51" s="9"/>
      <c r="X51" s="1"/>
      <c r="Y51" s="9" t="s">
        <v>78</v>
      </c>
      <c r="Z51" s="359"/>
      <c r="AA51" s="360"/>
      <c r="AB51" s="360"/>
      <c r="AC51" s="360"/>
      <c r="AD51" s="361"/>
      <c r="AE51" s="27" t="s">
        <v>79</v>
      </c>
      <c r="AF51" s="11"/>
      <c r="AG51" s="11"/>
      <c r="AH51" s="11"/>
      <c r="AI51" s="10"/>
      <c r="AJ51" s="10"/>
      <c r="AK51" s="10"/>
      <c r="AL51" s="10"/>
      <c r="AM51" s="10"/>
      <c r="AN51" s="10"/>
      <c r="AO51" s="10"/>
      <c r="AP51" s="10"/>
      <c r="AQ51" s="110"/>
      <c r="AR51" s="116">
        <v>150</v>
      </c>
      <c r="AS51" s="116">
        <v>30</v>
      </c>
      <c r="BN51" s="132"/>
      <c r="BO51" s="134">
        <v>37</v>
      </c>
      <c r="BP51" s="134">
        <v>214</v>
      </c>
      <c r="BQ51" s="135">
        <v>3.57</v>
      </c>
      <c r="BR51" s="136">
        <v>3.5699999999999998E-3</v>
      </c>
      <c r="BS51" s="137">
        <v>7.3</v>
      </c>
      <c r="BT51" s="137">
        <v>5</v>
      </c>
      <c r="BU51" s="137">
        <v>2.8</v>
      </c>
      <c r="BV51" s="142">
        <v>1.8</v>
      </c>
      <c r="BW51" s="137">
        <v>0.8</v>
      </c>
      <c r="BX51" s="134">
        <v>37</v>
      </c>
      <c r="BY51" s="134">
        <v>71</v>
      </c>
      <c r="BZ51" s="134">
        <v>215</v>
      </c>
      <c r="CA51" s="129"/>
      <c r="CB51" s="138">
        <v>37</v>
      </c>
      <c r="CC51" s="138">
        <v>139</v>
      </c>
      <c r="CD51" s="139">
        <v>2.3199999999999998</v>
      </c>
      <c r="CE51" s="140">
        <v>2.32E-3</v>
      </c>
      <c r="CF51" s="141">
        <v>4.7</v>
      </c>
      <c r="CG51" s="141">
        <v>3.3</v>
      </c>
      <c r="CH51" s="142">
        <v>1.8</v>
      </c>
      <c r="CI51" s="141">
        <v>1.2</v>
      </c>
      <c r="CJ51" s="141">
        <v>0.5</v>
      </c>
      <c r="CK51" s="138">
        <v>37</v>
      </c>
      <c r="CL51" s="128"/>
    </row>
    <row r="52" spans="1:90" ht="14.25" customHeight="1" thickBot="1" x14ac:dyDescent="0.25">
      <c r="A52" s="108"/>
      <c r="D52" s="9" t="s">
        <v>83</v>
      </c>
      <c r="E52" s="10"/>
      <c r="F52" s="9" t="s">
        <v>84</v>
      </c>
      <c r="G52" s="9"/>
      <c r="H52" s="9"/>
      <c r="I52" s="9"/>
      <c r="J52" s="9"/>
      <c r="K52" s="9"/>
      <c r="L52" s="1"/>
      <c r="M52" s="1"/>
      <c r="N52" s="9"/>
      <c r="O52" s="9"/>
      <c r="P52" s="9"/>
      <c r="Q52" s="9"/>
      <c r="R52" s="9"/>
      <c r="S52" s="9"/>
      <c r="T52" s="9"/>
      <c r="U52" s="9"/>
      <c r="V52" s="9"/>
      <c r="W52" s="9"/>
      <c r="X52" s="1"/>
      <c r="Y52" s="9"/>
      <c r="Z52" s="27"/>
      <c r="AA52" s="27"/>
      <c r="AB52" s="27"/>
      <c r="AC52" s="27"/>
      <c r="AD52" s="27"/>
      <c r="AE52" s="27"/>
      <c r="AF52" s="11"/>
      <c r="AG52" s="11"/>
      <c r="AH52" s="11"/>
      <c r="AI52" s="10"/>
      <c r="AJ52" s="10"/>
      <c r="AK52" s="10"/>
      <c r="AL52" s="10"/>
      <c r="AM52" s="10"/>
      <c r="AN52" s="10"/>
      <c r="AO52" s="10"/>
      <c r="AP52" s="10"/>
      <c r="AQ52" s="110"/>
      <c r="AR52" s="116">
        <v>200</v>
      </c>
      <c r="AS52" s="116">
        <v>40</v>
      </c>
      <c r="BN52" s="132"/>
      <c r="BO52" s="134">
        <v>38</v>
      </c>
      <c r="BP52" s="134">
        <v>217</v>
      </c>
      <c r="BQ52" s="135">
        <v>3.62</v>
      </c>
      <c r="BR52" s="136">
        <v>3.62E-3</v>
      </c>
      <c r="BS52" s="137">
        <v>7.4</v>
      </c>
      <c r="BT52" s="137">
        <v>5.0999999999999996</v>
      </c>
      <c r="BU52" s="137">
        <v>2.9</v>
      </c>
      <c r="BV52" s="142">
        <v>1.8</v>
      </c>
      <c r="BW52" s="137">
        <v>0.8</v>
      </c>
      <c r="BX52" s="134">
        <v>38</v>
      </c>
      <c r="BY52" s="134">
        <v>72</v>
      </c>
      <c r="BZ52" s="134">
        <v>217</v>
      </c>
      <c r="CA52" s="129"/>
      <c r="CB52" s="138">
        <v>38</v>
      </c>
      <c r="CC52" s="138">
        <v>141</v>
      </c>
      <c r="CD52" s="139">
        <v>2.35</v>
      </c>
      <c r="CE52" s="140">
        <v>2.3500000000000001E-3</v>
      </c>
      <c r="CF52" s="141">
        <v>4.8</v>
      </c>
      <c r="CG52" s="141">
        <v>3.3</v>
      </c>
      <c r="CH52" s="142">
        <v>1.9</v>
      </c>
      <c r="CI52" s="141">
        <v>1.2</v>
      </c>
      <c r="CJ52" s="141">
        <v>0.5</v>
      </c>
      <c r="CK52" s="138">
        <v>38</v>
      </c>
      <c r="CL52" s="128"/>
    </row>
    <row r="53" spans="1:90" ht="14.25" customHeight="1" thickBot="1" x14ac:dyDescent="0.25">
      <c r="A53" s="108"/>
      <c r="D53" s="9"/>
      <c r="E53" s="10"/>
      <c r="F53" s="9" t="str">
        <f>F42</f>
        <v>■</v>
      </c>
      <c r="G53" s="10" t="s">
        <v>85</v>
      </c>
      <c r="H53" s="1"/>
      <c r="I53" s="1"/>
      <c r="J53" s="9"/>
      <c r="K53" s="9"/>
      <c r="L53" s="9"/>
      <c r="M53" s="9"/>
      <c r="N53" s="9" t="s">
        <v>86</v>
      </c>
      <c r="O53" s="9"/>
      <c r="P53" s="9"/>
      <c r="Q53" s="9"/>
      <c r="R53" s="9"/>
      <c r="S53" s="9"/>
      <c r="T53" s="9"/>
      <c r="U53" s="9"/>
      <c r="V53" s="9"/>
      <c r="W53" s="9"/>
      <c r="X53" s="1"/>
      <c r="Y53" s="9" t="s">
        <v>87</v>
      </c>
      <c r="Z53" s="362">
        <f>IF(F53="■",Z48+Z49+Z50,0)</f>
        <v>15</v>
      </c>
      <c r="AA53" s="363"/>
      <c r="AB53" s="363"/>
      <c r="AC53" s="363"/>
      <c r="AD53" s="364"/>
      <c r="AE53" s="27" t="s">
        <v>88</v>
      </c>
      <c r="AF53" s="11"/>
      <c r="AG53" s="11"/>
      <c r="AH53" s="11"/>
      <c r="AI53" s="10"/>
      <c r="AJ53" s="10"/>
      <c r="AK53" s="10"/>
      <c r="AL53" s="10"/>
      <c r="AM53" s="10"/>
      <c r="AN53" s="10"/>
      <c r="AO53" s="10"/>
      <c r="AP53" s="10"/>
      <c r="AQ53" s="110"/>
      <c r="AR53" s="116">
        <v>250</v>
      </c>
      <c r="AS53" s="117">
        <v>50</v>
      </c>
      <c r="BN53" s="132"/>
      <c r="BO53" s="134">
        <v>39</v>
      </c>
      <c r="BP53" s="134">
        <v>221</v>
      </c>
      <c r="BQ53" s="135">
        <v>3.68</v>
      </c>
      <c r="BR53" s="136">
        <v>3.6800000000000001E-3</v>
      </c>
      <c r="BS53" s="137">
        <v>7.5</v>
      </c>
      <c r="BT53" s="137">
        <v>5.2</v>
      </c>
      <c r="BU53" s="137">
        <v>2.9</v>
      </c>
      <c r="BV53" s="142">
        <v>1.9</v>
      </c>
      <c r="BW53" s="137">
        <v>0.8</v>
      </c>
      <c r="BX53" s="134">
        <v>39</v>
      </c>
      <c r="BY53" s="134">
        <v>74</v>
      </c>
      <c r="BZ53" s="134">
        <v>221</v>
      </c>
      <c r="CA53" s="129"/>
      <c r="CB53" s="138">
        <v>39</v>
      </c>
      <c r="CC53" s="138">
        <v>144</v>
      </c>
      <c r="CD53" s="139">
        <v>2.4</v>
      </c>
      <c r="CE53" s="140">
        <v>2.3999999999999998E-3</v>
      </c>
      <c r="CF53" s="141">
        <v>4.9000000000000004</v>
      </c>
      <c r="CG53" s="141">
        <v>3.4</v>
      </c>
      <c r="CH53" s="142">
        <v>1.9</v>
      </c>
      <c r="CI53" s="141">
        <v>1.2</v>
      </c>
      <c r="CJ53" s="141">
        <v>0.5</v>
      </c>
      <c r="CK53" s="138">
        <v>39</v>
      </c>
      <c r="CL53" s="128"/>
    </row>
    <row r="54" spans="1:90" ht="14.25" customHeight="1" x14ac:dyDescent="0.2">
      <c r="A54" s="108"/>
      <c r="D54" s="9"/>
      <c r="E54" s="9"/>
      <c r="F54" s="9">
        <f>F43</f>
        <v>0</v>
      </c>
      <c r="G54" s="10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95"/>
      <c r="AA54" s="195"/>
      <c r="AB54" s="195"/>
      <c r="AC54" s="195"/>
      <c r="AD54" s="195"/>
      <c r="AE54" s="27"/>
      <c r="AF54" s="11"/>
      <c r="AG54" s="11"/>
      <c r="AH54" s="11"/>
      <c r="AI54" s="10"/>
      <c r="AJ54" s="10"/>
      <c r="AK54" s="10"/>
      <c r="AL54" s="10"/>
      <c r="AM54" s="10"/>
      <c r="AN54" s="10"/>
      <c r="AO54" s="10"/>
      <c r="AP54" s="10"/>
      <c r="AQ54" s="110"/>
      <c r="AR54" s="116">
        <v>300</v>
      </c>
      <c r="AS54" s="117">
        <v>75</v>
      </c>
      <c r="BN54" s="132"/>
      <c r="BO54" s="134">
        <v>40</v>
      </c>
      <c r="BP54" s="134">
        <v>225</v>
      </c>
      <c r="BQ54" s="135">
        <v>3.75</v>
      </c>
      <c r="BR54" s="136">
        <v>3.7499999999999999E-3</v>
      </c>
      <c r="BS54" s="137">
        <v>7.7</v>
      </c>
      <c r="BT54" s="137">
        <v>5.3</v>
      </c>
      <c r="BU54" s="137">
        <v>3</v>
      </c>
      <c r="BV54" s="142">
        <v>1.9</v>
      </c>
      <c r="BW54" s="137">
        <v>0.8</v>
      </c>
      <c r="BX54" s="134">
        <v>40</v>
      </c>
      <c r="BY54" s="134">
        <v>76</v>
      </c>
      <c r="BZ54" s="134">
        <v>225</v>
      </c>
      <c r="CA54" s="129"/>
      <c r="CB54" s="138">
        <v>40</v>
      </c>
      <c r="CC54" s="138">
        <v>146</v>
      </c>
      <c r="CD54" s="139">
        <v>2.4300000000000002</v>
      </c>
      <c r="CE54" s="140">
        <v>2.4299999999999999E-3</v>
      </c>
      <c r="CF54" s="141">
        <v>5</v>
      </c>
      <c r="CG54" s="141">
        <v>3.4</v>
      </c>
      <c r="CH54" s="142">
        <v>1.9</v>
      </c>
      <c r="CI54" s="141">
        <v>1.2</v>
      </c>
      <c r="CJ54" s="141">
        <v>0.6</v>
      </c>
      <c r="CK54" s="138">
        <v>40</v>
      </c>
      <c r="CL54" s="128"/>
    </row>
    <row r="55" spans="1:90" ht="14.25" customHeight="1" x14ac:dyDescent="0.2">
      <c r="A55" s="108"/>
      <c r="B55" s="9"/>
      <c r="C55" s="9"/>
      <c r="D55" s="9"/>
      <c r="E55" s="10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11"/>
      <c r="U55" s="11"/>
      <c r="V55" s="11"/>
      <c r="W55" s="11"/>
      <c r="X55" s="11"/>
      <c r="Y55" s="9"/>
      <c r="Z55" s="9"/>
      <c r="AA55" s="11"/>
      <c r="AB55" s="11"/>
      <c r="AC55" s="11"/>
      <c r="AD55" s="9"/>
      <c r="AE55" s="11"/>
      <c r="AF55" s="11"/>
      <c r="AG55" s="11"/>
      <c r="AH55" s="11"/>
      <c r="AI55" s="10"/>
      <c r="AJ55" s="10"/>
      <c r="AK55" s="10"/>
      <c r="AL55" s="10"/>
      <c r="AM55" s="10"/>
      <c r="AN55" s="10"/>
      <c r="AO55" s="10"/>
      <c r="AP55" s="10"/>
      <c r="AQ55" s="110"/>
      <c r="AR55" s="117">
        <v>350</v>
      </c>
      <c r="AS55" s="117">
        <v>100</v>
      </c>
      <c r="BN55" s="132"/>
      <c r="BO55" s="134">
        <v>41</v>
      </c>
      <c r="BP55" s="134">
        <v>229</v>
      </c>
      <c r="BQ55" s="135">
        <v>3.82</v>
      </c>
      <c r="BR55" s="136">
        <v>3.82E-3</v>
      </c>
      <c r="BS55" s="137">
        <v>7.8</v>
      </c>
      <c r="BT55" s="137">
        <v>5.4</v>
      </c>
      <c r="BU55" s="137">
        <v>3</v>
      </c>
      <c r="BV55" s="142">
        <v>1.9</v>
      </c>
      <c r="BW55" s="137">
        <v>0.9</v>
      </c>
      <c r="BX55" s="134">
        <v>41</v>
      </c>
      <c r="BY55" s="134">
        <v>78</v>
      </c>
      <c r="BZ55" s="134">
        <v>229</v>
      </c>
      <c r="CA55" s="129"/>
      <c r="CB55" s="138">
        <v>41</v>
      </c>
      <c r="CC55" s="138">
        <v>149</v>
      </c>
      <c r="CD55" s="139">
        <v>2.48</v>
      </c>
      <c r="CE55" s="140">
        <v>2.48E-3</v>
      </c>
      <c r="CF55" s="141">
        <v>5.0999999999999996</v>
      </c>
      <c r="CG55" s="141">
        <v>3.5</v>
      </c>
      <c r="CH55" s="142">
        <v>2</v>
      </c>
      <c r="CI55" s="141">
        <v>1.3</v>
      </c>
      <c r="CJ55" s="141">
        <v>0.6</v>
      </c>
      <c r="CK55" s="138">
        <v>41</v>
      </c>
      <c r="CL55" s="128"/>
    </row>
    <row r="56" spans="1:90" ht="14.25" customHeight="1" x14ac:dyDescent="0.2">
      <c r="A56" s="108"/>
      <c r="B56" s="29" t="s">
        <v>89</v>
      </c>
      <c r="C56" s="29"/>
      <c r="D56" s="29"/>
      <c r="E56" s="29"/>
      <c r="F56" s="29"/>
      <c r="G56" s="2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0"/>
      <c r="AG56" s="10"/>
      <c r="AH56" s="10"/>
      <c r="AI56" s="10"/>
      <c r="AJ56" s="10"/>
      <c r="AK56" s="10"/>
      <c r="AL56" s="10"/>
      <c r="AM56" s="10"/>
      <c r="AN56" s="10"/>
      <c r="AQ56" s="110"/>
      <c r="AR56" s="10"/>
      <c r="AS56" s="117">
        <v>150</v>
      </c>
      <c r="BN56" s="132"/>
      <c r="BO56" s="134">
        <v>42</v>
      </c>
      <c r="BP56" s="134">
        <v>232</v>
      </c>
      <c r="BQ56" s="135">
        <v>3.87</v>
      </c>
      <c r="BR56" s="136">
        <v>3.8700000000000002E-3</v>
      </c>
      <c r="BS56" s="137">
        <v>7.9</v>
      </c>
      <c r="BT56" s="137">
        <v>5.4</v>
      </c>
      <c r="BU56" s="137">
        <v>3.1</v>
      </c>
      <c r="BV56" s="142">
        <v>2</v>
      </c>
      <c r="BW56" s="137">
        <v>0.9</v>
      </c>
      <c r="BX56" s="134">
        <v>42</v>
      </c>
      <c r="BY56" s="134">
        <v>80</v>
      </c>
      <c r="BZ56" s="134">
        <v>233</v>
      </c>
      <c r="CA56" s="129"/>
      <c r="CB56" s="138">
        <v>42</v>
      </c>
      <c r="CC56" s="138">
        <v>151</v>
      </c>
      <c r="CD56" s="139">
        <v>2.52</v>
      </c>
      <c r="CE56" s="140">
        <v>2.5200000000000001E-3</v>
      </c>
      <c r="CF56" s="141">
        <v>5.0999999999999996</v>
      </c>
      <c r="CG56" s="141">
        <v>3.5</v>
      </c>
      <c r="CH56" s="142">
        <v>2</v>
      </c>
      <c r="CI56" s="141">
        <v>1.3</v>
      </c>
      <c r="CJ56" s="141">
        <v>0.6</v>
      </c>
      <c r="CK56" s="138">
        <v>42</v>
      </c>
      <c r="CL56" s="128"/>
    </row>
    <row r="57" spans="1:90" x14ac:dyDescent="0.2">
      <c r="A57" s="108"/>
      <c r="B57" s="365" t="s">
        <v>90</v>
      </c>
      <c r="C57" s="366"/>
      <c r="D57" s="366"/>
      <c r="E57" s="366"/>
      <c r="F57" s="366"/>
      <c r="G57" s="366"/>
      <c r="H57" s="366"/>
      <c r="I57" s="366"/>
      <c r="J57" s="366"/>
      <c r="K57" s="366"/>
      <c r="L57" s="366"/>
      <c r="M57" s="366"/>
      <c r="N57" s="367"/>
      <c r="O57" s="365" t="s">
        <v>91</v>
      </c>
      <c r="P57" s="366"/>
      <c r="Q57" s="366"/>
      <c r="R57" s="366"/>
      <c r="S57" s="366"/>
      <c r="T57" s="366"/>
      <c r="U57" s="367"/>
      <c r="V57" s="365" t="s">
        <v>27</v>
      </c>
      <c r="W57" s="366"/>
      <c r="X57" s="366"/>
      <c r="Y57" s="366"/>
      <c r="Z57" s="367"/>
      <c r="AA57" s="365" t="s">
        <v>92</v>
      </c>
      <c r="AB57" s="366"/>
      <c r="AC57" s="367"/>
      <c r="AD57" s="365" t="s">
        <v>101</v>
      </c>
      <c r="AE57" s="366"/>
      <c r="AF57" s="367"/>
      <c r="AG57" s="365" t="s">
        <v>93</v>
      </c>
      <c r="AH57" s="366"/>
      <c r="AI57" s="366"/>
      <c r="AJ57" s="366"/>
      <c r="AK57" s="366"/>
      <c r="AL57" s="366"/>
      <c r="AM57" s="366"/>
      <c r="AN57" s="366"/>
      <c r="AO57" s="367"/>
      <c r="AP57" s="106"/>
      <c r="AQ57" s="108"/>
      <c r="AR57" s="10"/>
      <c r="AS57" s="117">
        <v>200</v>
      </c>
      <c r="BN57" s="132"/>
      <c r="BO57" s="134">
        <v>43</v>
      </c>
      <c r="BP57" s="134">
        <v>236</v>
      </c>
      <c r="BQ57" s="135">
        <v>3.93</v>
      </c>
      <c r="BR57" s="136">
        <v>3.9300000000000003E-3</v>
      </c>
      <c r="BS57" s="137">
        <v>8</v>
      </c>
      <c r="BT57" s="137">
        <v>5.5</v>
      </c>
      <c r="BU57" s="137">
        <v>3.1</v>
      </c>
      <c r="BV57" s="142">
        <v>2</v>
      </c>
      <c r="BW57" s="137">
        <v>0.9</v>
      </c>
      <c r="BX57" s="134">
        <v>43</v>
      </c>
      <c r="BY57" s="134">
        <v>82</v>
      </c>
      <c r="BZ57" s="134">
        <v>237</v>
      </c>
      <c r="CA57" s="129"/>
      <c r="CB57" s="138">
        <v>43</v>
      </c>
      <c r="CC57" s="138">
        <v>153</v>
      </c>
      <c r="CD57" s="139">
        <v>2.5499999999999998</v>
      </c>
      <c r="CE57" s="140">
        <v>2.5500000000000002E-3</v>
      </c>
      <c r="CF57" s="141">
        <v>5.2</v>
      </c>
      <c r="CG57" s="141">
        <v>3.6</v>
      </c>
      <c r="CH57" s="142">
        <v>2</v>
      </c>
      <c r="CI57" s="141">
        <v>1.3</v>
      </c>
      <c r="CJ57" s="141">
        <v>0.6</v>
      </c>
      <c r="CK57" s="138">
        <v>43</v>
      </c>
      <c r="CL57" s="128"/>
    </row>
    <row r="58" spans="1:90" ht="14.4" x14ac:dyDescent="0.2">
      <c r="A58" s="108"/>
      <c r="B58" s="372"/>
      <c r="C58" s="373"/>
      <c r="D58" s="373"/>
      <c r="E58" s="373"/>
      <c r="F58" s="373"/>
      <c r="G58" s="373"/>
      <c r="H58" s="373"/>
      <c r="I58" s="373"/>
      <c r="J58" s="373"/>
      <c r="K58" s="373"/>
      <c r="L58" s="373"/>
      <c r="M58" s="373"/>
      <c r="N58" s="374"/>
      <c r="O58" s="378" t="str">
        <f>IF(F53="■","上流側","下流側")</f>
        <v>上流側</v>
      </c>
      <c r="P58" s="379"/>
      <c r="Q58" s="379"/>
      <c r="R58" s="379"/>
      <c r="S58" s="379"/>
      <c r="T58" s="379"/>
      <c r="U58" s="380"/>
      <c r="V58" s="384">
        <f>IF(AS22=1,U22,AB22)</f>
        <v>0</v>
      </c>
      <c r="W58" s="385"/>
      <c r="X58" s="385"/>
      <c r="Y58" s="14"/>
      <c r="Z58" s="14"/>
      <c r="AA58" s="457">
        <f>IF(F53="■",ROUNDUP(Z53,0),ROUNDUP(Z54,0))</f>
        <v>15</v>
      </c>
      <c r="AB58" s="458"/>
      <c r="AC58" s="14"/>
      <c r="AD58" s="368"/>
      <c r="AE58" s="369"/>
      <c r="AF58" s="63"/>
      <c r="AG58" s="328"/>
      <c r="AH58" s="329"/>
      <c r="AI58" s="14"/>
      <c r="AJ58" s="329"/>
      <c r="AK58" s="329"/>
      <c r="AL58" s="14"/>
      <c r="AM58" s="455"/>
      <c r="AN58" s="455"/>
      <c r="AO58" s="30"/>
      <c r="AP58" s="103"/>
      <c r="AQ58" s="108"/>
      <c r="AR58" s="10"/>
      <c r="AS58" s="150"/>
      <c r="BN58" s="132"/>
      <c r="BO58" s="134">
        <v>44</v>
      </c>
      <c r="BP58" s="134">
        <v>240</v>
      </c>
      <c r="BQ58" s="135">
        <v>4</v>
      </c>
      <c r="BR58" s="136">
        <v>4.0000000000000001E-3</v>
      </c>
      <c r="BS58" s="137">
        <v>8.1999999999999993</v>
      </c>
      <c r="BT58" s="137">
        <v>5.6</v>
      </c>
      <c r="BU58" s="137">
        <v>3.2</v>
      </c>
      <c r="BV58" s="142">
        <v>2</v>
      </c>
      <c r="BW58" s="137">
        <v>0.9</v>
      </c>
      <c r="BX58" s="134">
        <v>44</v>
      </c>
      <c r="BY58" s="134">
        <v>84</v>
      </c>
      <c r="BZ58" s="134">
        <v>240</v>
      </c>
      <c r="CA58" s="129"/>
      <c r="CB58" s="138">
        <v>44</v>
      </c>
      <c r="CC58" s="138">
        <v>156</v>
      </c>
      <c r="CD58" s="139">
        <v>2.6</v>
      </c>
      <c r="CE58" s="140">
        <v>2.5999999999999999E-3</v>
      </c>
      <c r="CF58" s="141">
        <v>5.3</v>
      </c>
      <c r="CG58" s="141">
        <v>3.7</v>
      </c>
      <c r="CH58" s="141">
        <v>2.1</v>
      </c>
      <c r="CI58" s="142">
        <v>1.3</v>
      </c>
      <c r="CJ58" s="141">
        <v>0.6</v>
      </c>
      <c r="CK58" s="138">
        <v>44</v>
      </c>
      <c r="CL58" s="128"/>
    </row>
    <row r="59" spans="1:90" ht="14.4" x14ac:dyDescent="0.2">
      <c r="A59" s="108"/>
      <c r="B59" s="375"/>
      <c r="C59" s="376"/>
      <c r="D59" s="376"/>
      <c r="E59" s="376"/>
      <c r="F59" s="376"/>
      <c r="G59" s="376"/>
      <c r="H59" s="376"/>
      <c r="I59" s="376"/>
      <c r="J59" s="376"/>
      <c r="K59" s="376"/>
      <c r="L59" s="376"/>
      <c r="M59" s="376"/>
      <c r="N59" s="377"/>
      <c r="O59" s="381"/>
      <c r="P59" s="382"/>
      <c r="Q59" s="382"/>
      <c r="R59" s="382"/>
      <c r="S59" s="382"/>
      <c r="T59" s="382"/>
      <c r="U59" s="383"/>
      <c r="V59" s="386"/>
      <c r="W59" s="387"/>
      <c r="X59" s="387"/>
      <c r="Y59" s="31"/>
      <c r="Z59" s="32" t="s">
        <v>126</v>
      </c>
      <c r="AA59" s="459"/>
      <c r="AB59" s="460"/>
      <c r="AC59" s="33" t="s">
        <v>127</v>
      </c>
      <c r="AD59" s="370"/>
      <c r="AE59" s="371"/>
      <c r="AF59" s="64"/>
      <c r="AG59" s="330"/>
      <c r="AH59" s="331"/>
      <c r="AI59" s="34" t="s">
        <v>94</v>
      </c>
      <c r="AJ59" s="331"/>
      <c r="AK59" s="331"/>
      <c r="AL59" s="34" t="s">
        <v>95</v>
      </c>
      <c r="AM59" s="456"/>
      <c r="AN59" s="456"/>
      <c r="AO59" s="32" t="s">
        <v>96</v>
      </c>
      <c r="AP59" s="104"/>
      <c r="AQ59" s="108"/>
      <c r="AR59" s="440" t="s">
        <v>142</v>
      </c>
      <c r="AS59" s="441"/>
      <c r="AT59" s="442"/>
      <c r="BN59" s="132"/>
      <c r="BO59" s="134">
        <v>45</v>
      </c>
      <c r="BP59" s="134">
        <v>243</v>
      </c>
      <c r="BQ59" s="135">
        <v>4.05</v>
      </c>
      <c r="BR59" s="136">
        <v>4.0499999999999998E-3</v>
      </c>
      <c r="BS59" s="137">
        <v>8.3000000000000007</v>
      </c>
      <c r="BT59" s="137">
        <v>5.7</v>
      </c>
      <c r="BU59" s="137">
        <v>3.2</v>
      </c>
      <c r="BV59" s="142">
        <v>2.1</v>
      </c>
      <c r="BW59" s="137">
        <v>0.9</v>
      </c>
      <c r="BX59" s="134">
        <v>45</v>
      </c>
      <c r="BY59" s="134">
        <v>86</v>
      </c>
      <c r="BZ59" s="134">
        <v>244</v>
      </c>
      <c r="CA59" s="129"/>
      <c r="CB59" s="138">
        <v>45</v>
      </c>
      <c r="CC59" s="138">
        <v>158</v>
      </c>
      <c r="CD59" s="139">
        <v>2.63</v>
      </c>
      <c r="CE59" s="140">
        <v>2.63E-3</v>
      </c>
      <c r="CF59" s="141">
        <v>5.4</v>
      </c>
      <c r="CG59" s="141">
        <v>3.7</v>
      </c>
      <c r="CH59" s="141">
        <v>2.1</v>
      </c>
      <c r="CI59" s="142">
        <v>1.3</v>
      </c>
      <c r="CJ59" s="141">
        <v>0.6</v>
      </c>
      <c r="CK59" s="138">
        <v>45</v>
      </c>
      <c r="CL59" s="128"/>
    </row>
    <row r="60" spans="1:90" ht="12.75" customHeight="1" x14ac:dyDescent="0.2">
      <c r="A60" s="10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11"/>
      <c r="U60" s="11"/>
      <c r="V60" s="11"/>
      <c r="W60" s="11"/>
      <c r="X60" s="11"/>
      <c r="Y60" s="11"/>
      <c r="Z60" s="11"/>
      <c r="AA60" s="11"/>
      <c r="AB60" s="11"/>
      <c r="AC60" s="310"/>
      <c r="AD60" s="311"/>
      <c r="AE60" s="311"/>
      <c r="AF60" s="311"/>
      <c r="AG60" s="311"/>
      <c r="AH60" s="311"/>
      <c r="AI60" s="311"/>
      <c r="AJ60" s="311"/>
      <c r="AK60" s="311"/>
      <c r="AL60" s="311"/>
      <c r="AM60" s="311"/>
      <c r="AN60" s="311"/>
      <c r="AO60" s="312"/>
      <c r="AP60" s="105"/>
      <c r="AQ60" s="108"/>
      <c r="AR60" s="125" t="s">
        <v>145</v>
      </c>
      <c r="AS60" s="115">
        <v>100</v>
      </c>
      <c r="AT60" s="114">
        <v>0.75</v>
      </c>
      <c r="BN60" s="132"/>
      <c r="BO60" s="134">
        <v>46</v>
      </c>
      <c r="BP60" s="134">
        <v>247</v>
      </c>
      <c r="BQ60" s="135">
        <v>4.12</v>
      </c>
      <c r="BR60" s="136">
        <v>4.1200000000000004E-3</v>
      </c>
      <c r="BS60" s="137">
        <v>8.4</v>
      </c>
      <c r="BT60" s="137">
        <v>5.8</v>
      </c>
      <c r="BU60" s="137">
        <v>3.3</v>
      </c>
      <c r="BV60" s="142">
        <v>2.1</v>
      </c>
      <c r="BW60" s="137">
        <v>0.9</v>
      </c>
      <c r="BX60" s="134">
        <v>46</v>
      </c>
      <c r="BY60" s="134">
        <v>88</v>
      </c>
      <c r="BZ60" s="134">
        <v>248</v>
      </c>
      <c r="CA60" s="129"/>
      <c r="CB60" s="138">
        <v>46</v>
      </c>
      <c r="CC60" s="138">
        <v>161</v>
      </c>
      <c r="CD60" s="139">
        <v>2.68</v>
      </c>
      <c r="CE60" s="140">
        <v>2.6800000000000001E-3</v>
      </c>
      <c r="CF60" s="141">
        <v>5.5</v>
      </c>
      <c r="CG60" s="141">
        <v>3.8</v>
      </c>
      <c r="CH60" s="141">
        <v>2.1</v>
      </c>
      <c r="CI60" s="142">
        <v>1.4</v>
      </c>
      <c r="CJ60" s="141">
        <v>0.6</v>
      </c>
      <c r="CK60" s="138">
        <v>46</v>
      </c>
      <c r="CL60" s="128"/>
    </row>
    <row r="61" spans="1:90" ht="12.75" customHeight="1" x14ac:dyDescent="0.2">
      <c r="A61" s="10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11"/>
      <c r="U61" s="11"/>
      <c r="V61" s="11"/>
      <c r="W61" s="11"/>
      <c r="X61" s="11"/>
      <c r="Y61" s="11"/>
      <c r="Z61" s="11"/>
      <c r="AA61" s="11"/>
      <c r="AB61" s="11"/>
      <c r="AC61" s="313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5"/>
      <c r="AP61" s="105"/>
      <c r="AQ61" s="108"/>
      <c r="AR61" s="114">
        <v>3</v>
      </c>
      <c r="AS61" s="115">
        <v>200</v>
      </c>
      <c r="AT61" s="114">
        <v>1.1000000000000001</v>
      </c>
      <c r="AY61" s="101"/>
      <c r="BN61" s="132"/>
      <c r="BO61" s="134">
        <v>47</v>
      </c>
      <c r="BP61" s="134">
        <v>251</v>
      </c>
      <c r="BQ61" s="135">
        <v>4.18</v>
      </c>
      <c r="BR61" s="136">
        <v>4.1799999999999997E-3</v>
      </c>
      <c r="BS61" s="137">
        <v>8.5</v>
      </c>
      <c r="BT61" s="137">
        <v>5.9</v>
      </c>
      <c r="BU61" s="137">
        <v>3.3</v>
      </c>
      <c r="BV61" s="142">
        <v>2.1</v>
      </c>
      <c r="BW61" s="137">
        <v>0.9</v>
      </c>
      <c r="BX61" s="134">
        <v>47</v>
      </c>
      <c r="BY61" s="134">
        <v>90</v>
      </c>
      <c r="BZ61" s="134">
        <v>252</v>
      </c>
      <c r="CA61" s="129"/>
      <c r="CB61" s="138">
        <v>47</v>
      </c>
      <c r="CC61" s="138">
        <v>163</v>
      </c>
      <c r="CD61" s="139">
        <v>2.72</v>
      </c>
      <c r="CE61" s="140">
        <v>2.7200000000000002E-3</v>
      </c>
      <c r="CF61" s="141">
        <v>5.5</v>
      </c>
      <c r="CG61" s="141">
        <v>3.8</v>
      </c>
      <c r="CH61" s="141">
        <v>2.2000000000000002</v>
      </c>
      <c r="CI61" s="142">
        <v>1.4</v>
      </c>
      <c r="CJ61" s="141">
        <v>0.6</v>
      </c>
      <c r="CK61" s="138">
        <v>47</v>
      </c>
      <c r="CL61" s="128"/>
    </row>
    <row r="62" spans="1:90" ht="13.5" customHeight="1" x14ac:dyDescent="0.2">
      <c r="A62" s="108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0"/>
      <c r="AG62" s="110"/>
      <c r="AH62" s="110"/>
      <c r="AI62" s="110"/>
      <c r="AJ62" s="110"/>
      <c r="AK62" s="110"/>
      <c r="AL62" s="110"/>
      <c r="AM62" s="110"/>
      <c r="AN62" s="110"/>
      <c r="AO62" s="108"/>
      <c r="AP62" s="108"/>
      <c r="AQ62" s="108"/>
      <c r="AT62" s="114">
        <v>1.5</v>
      </c>
      <c r="BN62" s="132"/>
      <c r="BO62" s="134">
        <v>48</v>
      </c>
      <c r="BP62" s="134">
        <v>254</v>
      </c>
      <c r="BQ62" s="135">
        <v>4.2300000000000004</v>
      </c>
      <c r="BR62" s="136">
        <v>4.2300000000000003E-3</v>
      </c>
      <c r="BS62" s="137">
        <v>8.6</v>
      </c>
      <c r="BT62" s="137">
        <v>6</v>
      </c>
      <c r="BU62" s="137">
        <v>3.4</v>
      </c>
      <c r="BV62" s="142">
        <v>2.2000000000000002</v>
      </c>
      <c r="BW62" s="137">
        <v>1</v>
      </c>
      <c r="BX62" s="134">
        <v>48</v>
      </c>
      <c r="BY62" s="134">
        <v>91</v>
      </c>
      <c r="BZ62" s="134">
        <v>254</v>
      </c>
      <c r="CA62" s="129"/>
      <c r="CB62" s="138">
        <v>48</v>
      </c>
      <c r="CC62" s="138">
        <v>165</v>
      </c>
      <c r="CD62" s="139">
        <v>2.75</v>
      </c>
      <c r="CE62" s="140">
        <v>2.7499999999999998E-3</v>
      </c>
      <c r="CF62" s="141">
        <v>5.6</v>
      </c>
      <c r="CG62" s="141">
        <v>3.9</v>
      </c>
      <c r="CH62" s="141">
        <v>2.2000000000000002</v>
      </c>
      <c r="CI62" s="142">
        <v>1.4</v>
      </c>
      <c r="CJ62" s="141">
        <v>0.6</v>
      </c>
      <c r="CK62" s="138">
        <v>48</v>
      </c>
      <c r="CL62" s="128"/>
    </row>
    <row r="63" spans="1:90" ht="13.5" customHeight="1" x14ac:dyDescent="0.2">
      <c r="A63" s="99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AQ63" s="99"/>
      <c r="AT63" s="114">
        <v>2.2000000000000002</v>
      </c>
      <c r="AY63" s="101"/>
      <c r="BN63" s="132"/>
      <c r="BO63" s="134">
        <v>49</v>
      </c>
      <c r="BP63" s="134">
        <v>258</v>
      </c>
      <c r="BQ63" s="135">
        <v>4.3</v>
      </c>
      <c r="BR63" s="136">
        <v>4.3E-3</v>
      </c>
      <c r="BS63" s="137">
        <v>8.8000000000000007</v>
      </c>
      <c r="BT63" s="137">
        <v>6.1</v>
      </c>
      <c r="BU63" s="137">
        <v>3.4</v>
      </c>
      <c r="BV63" s="142">
        <v>2.2000000000000002</v>
      </c>
      <c r="BW63" s="137">
        <v>1</v>
      </c>
      <c r="BX63" s="134">
        <v>49</v>
      </c>
      <c r="BY63" s="134">
        <v>94</v>
      </c>
      <c r="BZ63" s="134">
        <v>259</v>
      </c>
      <c r="CA63" s="129"/>
      <c r="CB63" s="138">
        <v>49</v>
      </c>
      <c r="CC63" s="138">
        <v>168</v>
      </c>
      <c r="CD63" s="139">
        <v>2.8</v>
      </c>
      <c r="CE63" s="140">
        <v>2.8E-3</v>
      </c>
      <c r="CF63" s="141">
        <v>5.7</v>
      </c>
      <c r="CG63" s="141">
        <v>3.9</v>
      </c>
      <c r="CH63" s="141">
        <v>2.2000000000000002</v>
      </c>
      <c r="CI63" s="142">
        <v>1.4</v>
      </c>
      <c r="CJ63" s="141">
        <v>0.6</v>
      </c>
      <c r="CK63" s="138">
        <v>49</v>
      </c>
      <c r="CL63" s="128"/>
    </row>
    <row r="64" spans="1:90" ht="13.5" customHeight="1" x14ac:dyDescent="0.2">
      <c r="A64" s="99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AQ64" s="99"/>
      <c r="AT64" s="114">
        <v>3.7</v>
      </c>
      <c r="BN64" s="132"/>
      <c r="BO64" s="134">
        <v>50</v>
      </c>
      <c r="BP64" s="134">
        <v>261</v>
      </c>
      <c r="BQ64" s="135">
        <v>4.3499999999999996</v>
      </c>
      <c r="BR64" s="136">
        <v>4.3499999999999997E-3</v>
      </c>
      <c r="BS64" s="137">
        <v>8.9</v>
      </c>
      <c r="BT64" s="137">
        <v>6.1</v>
      </c>
      <c r="BU64" s="137">
        <v>3.5</v>
      </c>
      <c r="BV64" s="142">
        <v>2.2000000000000002</v>
      </c>
      <c r="BW64" s="137">
        <v>1</v>
      </c>
      <c r="BX64" s="134">
        <v>50</v>
      </c>
      <c r="BY64" s="134">
        <v>95</v>
      </c>
      <c r="BZ64" s="134">
        <v>261</v>
      </c>
      <c r="CA64" s="129"/>
      <c r="CB64" s="138">
        <v>50</v>
      </c>
      <c r="CC64" s="138">
        <v>170</v>
      </c>
      <c r="CD64" s="139">
        <v>2.83</v>
      </c>
      <c r="CE64" s="140">
        <v>2.8300000000000001E-3</v>
      </c>
      <c r="CF64" s="141">
        <v>5.8</v>
      </c>
      <c r="CG64" s="141">
        <v>4</v>
      </c>
      <c r="CH64" s="141">
        <v>2.2000000000000002</v>
      </c>
      <c r="CI64" s="142">
        <v>1.4</v>
      </c>
      <c r="CJ64" s="141">
        <v>0.6</v>
      </c>
      <c r="CK64" s="138">
        <v>50</v>
      </c>
      <c r="CL64" s="128"/>
    </row>
    <row r="65" spans="3:90" ht="13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AQ65" s="99"/>
      <c r="AT65" s="114">
        <v>5.5</v>
      </c>
      <c r="BN65" s="132"/>
      <c r="BO65" s="134">
        <v>51</v>
      </c>
      <c r="BP65" s="134">
        <v>265</v>
      </c>
      <c r="BQ65" s="135">
        <v>4.42</v>
      </c>
      <c r="BR65" s="136">
        <v>4.4200000000000003E-3</v>
      </c>
      <c r="BS65" s="137">
        <v>9</v>
      </c>
      <c r="BT65" s="137">
        <v>6.2</v>
      </c>
      <c r="BU65" s="137">
        <v>3.5</v>
      </c>
      <c r="BV65" s="137">
        <v>2.2999999999999998</v>
      </c>
      <c r="BW65" s="142">
        <v>1</v>
      </c>
      <c r="BX65" s="134">
        <v>51</v>
      </c>
      <c r="BY65" s="134">
        <v>97</v>
      </c>
      <c r="BZ65" s="134">
        <v>265</v>
      </c>
      <c r="CA65" s="129"/>
      <c r="CB65" s="138">
        <v>51</v>
      </c>
      <c r="CC65" s="138">
        <v>172</v>
      </c>
      <c r="CD65" s="139">
        <v>2.87</v>
      </c>
      <c r="CE65" s="140">
        <v>2.8700000000000002E-3</v>
      </c>
      <c r="CF65" s="141">
        <v>5.9</v>
      </c>
      <c r="CG65" s="141">
        <v>4</v>
      </c>
      <c r="CH65" s="141">
        <v>2.2999999999999998</v>
      </c>
      <c r="CI65" s="142">
        <v>1.5</v>
      </c>
      <c r="CJ65" s="141">
        <v>0.6</v>
      </c>
      <c r="CK65" s="138">
        <v>51</v>
      </c>
      <c r="CL65" s="128"/>
    </row>
    <row r="66" spans="3:90" ht="13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AQ66" s="99"/>
      <c r="AT66" s="114">
        <v>7.5</v>
      </c>
      <c r="BN66" s="132"/>
      <c r="BO66" s="134">
        <v>52</v>
      </c>
      <c r="BP66" s="134">
        <v>268</v>
      </c>
      <c r="BQ66" s="135">
        <v>4.47</v>
      </c>
      <c r="BR66" s="136">
        <v>4.47E-3</v>
      </c>
      <c r="BS66" s="137">
        <v>9.1</v>
      </c>
      <c r="BT66" s="137">
        <v>6.3</v>
      </c>
      <c r="BU66" s="137">
        <v>3.5</v>
      </c>
      <c r="BV66" s="137">
        <v>2.2999999999999998</v>
      </c>
      <c r="BW66" s="142">
        <v>1</v>
      </c>
      <c r="BX66" s="134">
        <v>52</v>
      </c>
      <c r="BY66" s="134">
        <v>99</v>
      </c>
      <c r="BZ66" s="134">
        <v>268</v>
      </c>
      <c r="CA66" s="129"/>
      <c r="CB66" s="138">
        <v>52</v>
      </c>
      <c r="CC66" s="138">
        <v>174</v>
      </c>
      <c r="CD66" s="139">
        <v>2.9</v>
      </c>
      <c r="CE66" s="140">
        <v>2.8999999999999998E-3</v>
      </c>
      <c r="CF66" s="141">
        <v>5.9</v>
      </c>
      <c r="CG66" s="141">
        <v>4.0999999999999996</v>
      </c>
      <c r="CH66" s="141">
        <v>2.2999999999999998</v>
      </c>
      <c r="CI66" s="142">
        <v>1.5</v>
      </c>
      <c r="CJ66" s="141">
        <v>0.7</v>
      </c>
      <c r="CK66" s="138">
        <v>52</v>
      </c>
      <c r="CL66" s="128"/>
    </row>
    <row r="67" spans="3:90" ht="13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AT67" s="193" t="s">
        <v>206</v>
      </c>
      <c r="BN67" s="132"/>
      <c r="BO67" s="134">
        <v>53</v>
      </c>
      <c r="BP67" s="134">
        <v>272</v>
      </c>
      <c r="BQ67" s="135">
        <v>4.53</v>
      </c>
      <c r="BR67" s="136">
        <v>4.5300000000000002E-3</v>
      </c>
      <c r="BS67" s="137">
        <v>9.3000000000000007</v>
      </c>
      <c r="BT67" s="137">
        <v>6.4</v>
      </c>
      <c r="BU67" s="137">
        <v>3.6</v>
      </c>
      <c r="BV67" s="137">
        <v>2.2999999999999998</v>
      </c>
      <c r="BW67" s="142">
        <v>1</v>
      </c>
      <c r="BX67" s="134">
        <v>53</v>
      </c>
      <c r="BY67" s="134">
        <v>101</v>
      </c>
      <c r="BZ67" s="134">
        <v>272</v>
      </c>
      <c r="CA67" s="129"/>
      <c r="CB67" s="138">
        <v>53</v>
      </c>
      <c r="CC67" s="138">
        <v>177</v>
      </c>
      <c r="CD67" s="139">
        <v>2.95</v>
      </c>
      <c r="CE67" s="140">
        <v>2.9499999999999999E-3</v>
      </c>
      <c r="CF67" s="141">
        <v>6</v>
      </c>
      <c r="CG67" s="141">
        <v>4.2</v>
      </c>
      <c r="CH67" s="141">
        <v>2.2999999999999998</v>
      </c>
      <c r="CI67" s="142">
        <v>1.5</v>
      </c>
      <c r="CJ67" s="141">
        <v>0.7</v>
      </c>
      <c r="CK67" s="138">
        <v>53</v>
      </c>
      <c r="CL67" s="128"/>
    </row>
    <row r="68" spans="3:90" ht="13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AR68" s="190"/>
      <c r="AS68" s="124"/>
      <c r="AT68" s="124"/>
      <c r="AU68" s="124"/>
      <c r="AV68" s="124"/>
      <c r="AW68" s="124"/>
      <c r="BN68" s="132"/>
      <c r="BO68" s="134">
        <v>54</v>
      </c>
      <c r="BP68" s="134">
        <v>275</v>
      </c>
      <c r="BQ68" s="135">
        <v>4.58</v>
      </c>
      <c r="BR68" s="136">
        <v>4.5799999999999999E-3</v>
      </c>
      <c r="BS68" s="137">
        <v>9.4</v>
      </c>
      <c r="BT68" s="137">
        <v>6.5</v>
      </c>
      <c r="BU68" s="137">
        <v>3.6</v>
      </c>
      <c r="BV68" s="137">
        <v>2.2999999999999998</v>
      </c>
      <c r="BW68" s="142">
        <v>1</v>
      </c>
      <c r="BX68" s="134">
        <v>54</v>
      </c>
      <c r="BY68" s="134">
        <v>103</v>
      </c>
      <c r="BZ68" s="134">
        <v>276</v>
      </c>
      <c r="CA68" s="129"/>
      <c r="CB68" s="138">
        <v>54</v>
      </c>
      <c r="CC68" s="138">
        <v>179</v>
      </c>
      <c r="CD68" s="139">
        <v>2.98</v>
      </c>
      <c r="CE68" s="140">
        <v>2.98E-3</v>
      </c>
      <c r="CF68" s="141">
        <v>6.1</v>
      </c>
      <c r="CG68" s="141">
        <v>4.2</v>
      </c>
      <c r="CH68" s="141">
        <v>2.4</v>
      </c>
      <c r="CI68" s="142">
        <v>1.5</v>
      </c>
      <c r="CJ68" s="141">
        <v>0.7</v>
      </c>
      <c r="CK68" s="138">
        <v>54</v>
      </c>
      <c r="CL68" s="128"/>
    </row>
    <row r="69" spans="3:90" ht="13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AR69" s="90"/>
      <c r="AS69" s="191"/>
      <c r="AT69" s="191"/>
      <c r="AU69" s="191"/>
      <c r="AV69" s="191"/>
      <c r="AW69" s="191"/>
      <c r="BN69" s="132"/>
      <c r="BO69" s="134">
        <v>55</v>
      </c>
      <c r="BP69" s="134">
        <v>278</v>
      </c>
      <c r="BQ69" s="135">
        <v>4.63</v>
      </c>
      <c r="BR69" s="136">
        <v>4.6299999999999996E-3</v>
      </c>
      <c r="BS69" s="137">
        <v>9.5</v>
      </c>
      <c r="BT69" s="137">
        <v>6.5</v>
      </c>
      <c r="BU69" s="137">
        <v>3.7</v>
      </c>
      <c r="BV69" s="137">
        <v>2.4</v>
      </c>
      <c r="BW69" s="142">
        <v>1</v>
      </c>
      <c r="BX69" s="134">
        <v>55</v>
      </c>
      <c r="BY69" s="134">
        <v>105</v>
      </c>
      <c r="BZ69" s="134">
        <v>279</v>
      </c>
      <c r="CA69" s="129"/>
      <c r="CB69" s="138">
        <v>55</v>
      </c>
      <c r="CC69" s="138">
        <v>181</v>
      </c>
      <c r="CD69" s="139">
        <v>3.02</v>
      </c>
      <c r="CE69" s="140">
        <v>3.0200000000000001E-3</v>
      </c>
      <c r="CF69" s="141">
        <v>6.2</v>
      </c>
      <c r="CG69" s="141">
        <v>4.2</v>
      </c>
      <c r="CH69" s="141">
        <v>2.4</v>
      </c>
      <c r="CI69" s="142">
        <v>1.5</v>
      </c>
      <c r="CJ69" s="141">
        <v>0.7</v>
      </c>
      <c r="CK69" s="138">
        <v>55</v>
      </c>
      <c r="CL69" s="128"/>
    </row>
    <row r="70" spans="3:90" ht="13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AR70" s="90"/>
      <c r="AS70" s="192"/>
      <c r="AT70" s="192"/>
      <c r="AU70" s="192"/>
      <c r="AV70" s="192"/>
      <c r="AW70" s="192"/>
      <c r="BN70" s="132"/>
      <c r="BO70" s="134">
        <v>56</v>
      </c>
      <c r="BP70" s="134">
        <v>282</v>
      </c>
      <c r="BQ70" s="135">
        <v>4.7</v>
      </c>
      <c r="BR70" s="136">
        <v>4.7000000000000002E-3</v>
      </c>
      <c r="BS70" s="137">
        <v>9.6</v>
      </c>
      <c r="BT70" s="137">
        <v>6.6</v>
      </c>
      <c r="BU70" s="137">
        <v>3.7</v>
      </c>
      <c r="BV70" s="137">
        <v>2.4</v>
      </c>
      <c r="BW70" s="142">
        <v>1.1000000000000001</v>
      </c>
      <c r="BX70" s="134">
        <v>56</v>
      </c>
      <c r="BY70" s="134">
        <v>107</v>
      </c>
      <c r="BZ70" s="134">
        <v>283</v>
      </c>
      <c r="CA70" s="129"/>
      <c r="CB70" s="138">
        <v>56</v>
      </c>
      <c r="CC70" s="138">
        <v>183</v>
      </c>
      <c r="CD70" s="139">
        <v>3.05</v>
      </c>
      <c r="CE70" s="140">
        <v>3.0500000000000002E-3</v>
      </c>
      <c r="CF70" s="141">
        <v>6.2</v>
      </c>
      <c r="CG70" s="141">
        <v>4.3</v>
      </c>
      <c r="CH70" s="141">
        <v>2.4</v>
      </c>
      <c r="CI70" s="142">
        <v>1.6</v>
      </c>
      <c r="CJ70" s="141">
        <v>0.7</v>
      </c>
      <c r="CK70" s="138">
        <v>56</v>
      </c>
      <c r="CL70" s="128"/>
    </row>
    <row r="71" spans="3:90" ht="13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BN71" s="132"/>
      <c r="BO71" s="134">
        <v>57</v>
      </c>
      <c r="BP71" s="134">
        <v>285</v>
      </c>
      <c r="BQ71" s="135">
        <v>4.75</v>
      </c>
      <c r="BR71" s="136">
        <v>4.7499999999999999E-3</v>
      </c>
      <c r="BS71" s="137">
        <v>9.6999999999999993</v>
      </c>
      <c r="BT71" s="137">
        <v>6.7</v>
      </c>
      <c r="BU71" s="137">
        <v>3.8</v>
      </c>
      <c r="BV71" s="137">
        <v>2.4</v>
      </c>
      <c r="BW71" s="142">
        <v>1.1000000000000001</v>
      </c>
      <c r="BX71" s="134">
        <v>57</v>
      </c>
      <c r="BY71" s="134">
        <v>109</v>
      </c>
      <c r="BZ71" s="134">
        <v>286</v>
      </c>
      <c r="CA71" s="129"/>
      <c r="CB71" s="138">
        <v>57</v>
      </c>
      <c r="CC71" s="138">
        <v>185</v>
      </c>
      <c r="CD71" s="139">
        <v>3.08</v>
      </c>
      <c r="CE71" s="140">
        <v>3.0799999999999998E-3</v>
      </c>
      <c r="CF71" s="141">
        <v>6.3</v>
      </c>
      <c r="CG71" s="141">
        <v>4.3</v>
      </c>
      <c r="CH71" s="141">
        <v>2.4</v>
      </c>
      <c r="CI71" s="142">
        <v>1.6</v>
      </c>
      <c r="CJ71" s="141">
        <v>0.7</v>
      </c>
      <c r="CK71" s="138">
        <v>57</v>
      </c>
      <c r="CL71" s="128"/>
    </row>
    <row r="72" spans="3:90" ht="12.7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BN72" s="132"/>
      <c r="BO72" s="134">
        <v>58</v>
      </c>
      <c r="BP72" s="134">
        <v>289</v>
      </c>
      <c r="BQ72" s="135">
        <v>4.82</v>
      </c>
      <c r="BR72" s="136">
        <v>4.8199999999999996E-3</v>
      </c>
      <c r="BS72" s="137">
        <v>9.8000000000000007</v>
      </c>
      <c r="BT72" s="137">
        <v>6.8</v>
      </c>
      <c r="BU72" s="137">
        <v>3.8</v>
      </c>
      <c r="BV72" s="137">
        <v>2.5</v>
      </c>
      <c r="BW72" s="142">
        <v>1.1000000000000001</v>
      </c>
      <c r="BX72" s="134">
        <v>58</v>
      </c>
      <c r="BY72" s="134">
        <v>111</v>
      </c>
      <c r="BZ72" s="134">
        <v>290</v>
      </c>
      <c r="CA72" s="129"/>
      <c r="CB72" s="138">
        <v>58</v>
      </c>
      <c r="CC72" s="138">
        <v>188</v>
      </c>
      <c r="CD72" s="139">
        <v>3.13</v>
      </c>
      <c r="CE72" s="140">
        <v>3.13E-3</v>
      </c>
      <c r="CF72" s="141">
        <v>6.4</v>
      </c>
      <c r="CG72" s="141">
        <v>4.4000000000000004</v>
      </c>
      <c r="CH72" s="141">
        <v>2.5</v>
      </c>
      <c r="CI72" s="142">
        <v>1.6</v>
      </c>
      <c r="CJ72" s="141">
        <v>0.7</v>
      </c>
      <c r="CK72" s="138">
        <v>58</v>
      </c>
      <c r="CL72" s="128"/>
    </row>
    <row r="73" spans="3:90" ht="12.7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BN73" s="132"/>
      <c r="BO73" s="134">
        <v>59</v>
      </c>
      <c r="BP73" s="134">
        <v>292</v>
      </c>
      <c r="BQ73" s="135">
        <v>4.87</v>
      </c>
      <c r="BR73" s="136">
        <v>4.8700000000000002E-3</v>
      </c>
      <c r="BS73" s="137">
        <v>9.9</v>
      </c>
      <c r="BT73" s="137">
        <v>6.9</v>
      </c>
      <c r="BU73" s="137">
        <v>3.9</v>
      </c>
      <c r="BV73" s="137">
        <v>2.5</v>
      </c>
      <c r="BW73" s="142">
        <v>1.1000000000000001</v>
      </c>
      <c r="BX73" s="134">
        <v>59</v>
      </c>
      <c r="BY73" s="134">
        <v>112</v>
      </c>
      <c r="BZ73" s="134">
        <v>292</v>
      </c>
      <c r="CA73" s="129"/>
      <c r="CB73" s="138">
        <v>59</v>
      </c>
      <c r="CC73" s="138">
        <v>190</v>
      </c>
      <c r="CD73" s="139">
        <v>3.17</v>
      </c>
      <c r="CE73" s="140">
        <v>3.1700000000000001E-3</v>
      </c>
      <c r="CF73" s="141">
        <v>6.5</v>
      </c>
      <c r="CG73" s="141">
        <v>4.5</v>
      </c>
      <c r="CH73" s="141">
        <v>2.5</v>
      </c>
      <c r="CI73" s="142">
        <v>1.6</v>
      </c>
      <c r="CJ73" s="141">
        <v>0.7</v>
      </c>
      <c r="CK73" s="138">
        <v>59</v>
      </c>
      <c r="CL73" s="128"/>
    </row>
    <row r="74" spans="3:90" ht="12.6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BN74" s="132"/>
      <c r="BO74" s="134">
        <v>60</v>
      </c>
      <c r="BP74" s="134">
        <v>295</v>
      </c>
      <c r="BQ74" s="135">
        <v>4.92</v>
      </c>
      <c r="BR74" s="136">
        <v>4.9199999999999999E-3</v>
      </c>
      <c r="BS74" s="137">
        <v>10</v>
      </c>
      <c r="BT74" s="137">
        <v>6.9</v>
      </c>
      <c r="BU74" s="137">
        <v>3.9</v>
      </c>
      <c r="BV74" s="137">
        <v>2.5</v>
      </c>
      <c r="BW74" s="142">
        <v>1.1000000000000001</v>
      </c>
      <c r="BX74" s="134">
        <v>60</v>
      </c>
      <c r="BY74" s="134">
        <v>114</v>
      </c>
      <c r="BZ74" s="134">
        <v>295</v>
      </c>
      <c r="CA74" s="129"/>
      <c r="CB74" s="138">
        <v>60</v>
      </c>
      <c r="CC74" s="138">
        <v>192</v>
      </c>
      <c r="CD74" s="139">
        <v>3.2</v>
      </c>
      <c r="CE74" s="140">
        <v>3.2000000000000002E-3</v>
      </c>
      <c r="CF74" s="141">
        <v>6.5</v>
      </c>
      <c r="CG74" s="141">
        <v>4.5</v>
      </c>
      <c r="CH74" s="141">
        <v>2.5</v>
      </c>
      <c r="CI74" s="142">
        <v>1.6</v>
      </c>
      <c r="CJ74" s="141">
        <v>0.7</v>
      </c>
      <c r="CK74" s="138">
        <v>60</v>
      </c>
      <c r="CL74" s="128"/>
    </row>
    <row r="75" spans="3:90" ht="12.7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BN75" s="132"/>
      <c r="BO75" s="134">
        <v>61</v>
      </c>
      <c r="BP75" s="134">
        <v>298</v>
      </c>
      <c r="BQ75" s="135">
        <v>4.97</v>
      </c>
      <c r="BR75" s="136">
        <v>4.9699999999999996E-3</v>
      </c>
      <c r="BS75" s="137">
        <v>10.1</v>
      </c>
      <c r="BT75" s="137">
        <v>7</v>
      </c>
      <c r="BU75" s="137">
        <v>3.9</v>
      </c>
      <c r="BV75" s="137">
        <v>2.5</v>
      </c>
      <c r="BW75" s="142">
        <v>1.1000000000000001</v>
      </c>
      <c r="BX75" s="134">
        <v>61</v>
      </c>
      <c r="BY75" s="134">
        <v>116</v>
      </c>
      <c r="BZ75" s="134">
        <v>298</v>
      </c>
      <c r="CA75" s="129"/>
      <c r="CB75" s="138">
        <v>61</v>
      </c>
      <c r="CC75" s="138">
        <v>194</v>
      </c>
      <c r="CD75" s="139">
        <v>3.23</v>
      </c>
      <c r="CE75" s="140">
        <v>3.2299999999999998E-3</v>
      </c>
      <c r="CF75" s="141">
        <v>6.6</v>
      </c>
      <c r="CG75" s="141">
        <v>4.5999999999999996</v>
      </c>
      <c r="CH75" s="141">
        <v>2.6</v>
      </c>
      <c r="CI75" s="142">
        <v>1.6</v>
      </c>
      <c r="CJ75" s="141">
        <v>0.7</v>
      </c>
      <c r="CK75" s="138">
        <v>61</v>
      </c>
      <c r="CL75" s="128"/>
    </row>
    <row r="76" spans="3:90" ht="12.75" customHeight="1" x14ac:dyDescent="0.2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BN76" s="132"/>
      <c r="BO76" s="134">
        <v>62</v>
      </c>
      <c r="BP76" s="134">
        <v>302</v>
      </c>
      <c r="BQ76" s="135">
        <v>5.03</v>
      </c>
      <c r="BR76" s="136">
        <v>5.0299999999999997E-3</v>
      </c>
      <c r="BS76" s="137">
        <v>10.3</v>
      </c>
      <c r="BT76" s="137">
        <v>7.1</v>
      </c>
      <c r="BU76" s="137">
        <v>4</v>
      </c>
      <c r="BV76" s="137">
        <v>2.6</v>
      </c>
      <c r="BW76" s="142">
        <v>1.1000000000000001</v>
      </c>
      <c r="BX76" s="134">
        <v>62</v>
      </c>
      <c r="BY76" s="134">
        <v>118</v>
      </c>
      <c r="BZ76" s="134">
        <v>302</v>
      </c>
      <c r="CA76" s="129"/>
      <c r="CB76" s="138">
        <v>62</v>
      </c>
      <c r="CC76" s="138">
        <v>196</v>
      </c>
      <c r="CD76" s="139">
        <v>3.27</v>
      </c>
      <c r="CE76" s="140">
        <v>3.2699999999999999E-3</v>
      </c>
      <c r="CF76" s="141">
        <v>6.7</v>
      </c>
      <c r="CG76" s="141">
        <v>4.5999999999999996</v>
      </c>
      <c r="CH76" s="141">
        <v>2.6</v>
      </c>
      <c r="CI76" s="142">
        <v>1.7</v>
      </c>
      <c r="CJ76" s="141">
        <v>0.7</v>
      </c>
      <c r="CK76" s="138">
        <v>62</v>
      </c>
      <c r="CL76" s="128"/>
    </row>
    <row r="77" spans="3:90" ht="12.75" customHeight="1" x14ac:dyDescent="0.2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BN77" s="132"/>
      <c r="BO77" s="134">
        <v>63</v>
      </c>
      <c r="BP77" s="134">
        <v>305</v>
      </c>
      <c r="BQ77" s="135">
        <v>5.08</v>
      </c>
      <c r="BR77" s="136">
        <v>5.0800000000000003E-3</v>
      </c>
      <c r="BS77" s="137">
        <v>10.4</v>
      </c>
      <c r="BT77" s="137">
        <v>7.2</v>
      </c>
      <c r="BU77" s="137">
        <v>4</v>
      </c>
      <c r="BV77" s="137">
        <v>2.6</v>
      </c>
      <c r="BW77" s="142">
        <v>1.2</v>
      </c>
      <c r="BX77" s="134">
        <v>63</v>
      </c>
      <c r="BY77" s="134">
        <v>120</v>
      </c>
      <c r="BZ77" s="134">
        <v>305</v>
      </c>
      <c r="CA77" s="129"/>
      <c r="CB77" s="138">
        <v>63</v>
      </c>
      <c r="CC77" s="138">
        <v>198</v>
      </c>
      <c r="CD77" s="139">
        <v>3.3</v>
      </c>
      <c r="CE77" s="140">
        <v>3.3E-3</v>
      </c>
      <c r="CF77" s="141">
        <v>6.7</v>
      </c>
      <c r="CG77" s="141">
        <v>4.5999999999999996</v>
      </c>
      <c r="CH77" s="141">
        <v>2.6</v>
      </c>
      <c r="CI77" s="142">
        <v>1.7</v>
      </c>
      <c r="CJ77" s="141">
        <v>0.7</v>
      </c>
      <c r="CK77" s="138">
        <v>63</v>
      </c>
      <c r="CL77" s="128"/>
    </row>
    <row r="78" spans="3:90" ht="12.75" customHeight="1" x14ac:dyDescent="0.2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BN78" s="132"/>
      <c r="BO78" s="134">
        <v>64</v>
      </c>
      <c r="BP78" s="134">
        <v>308</v>
      </c>
      <c r="BQ78" s="135">
        <v>5.13</v>
      </c>
      <c r="BR78" s="136">
        <v>5.13E-3</v>
      </c>
      <c r="BS78" s="137">
        <v>10.5</v>
      </c>
      <c r="BT78" s="137">
        <v>7.2</v>
      </c>
      <c r="BU78" s="137">
        <v>4.0999999999999996</v>
      </c>
      <c r="BV78" s="137">
        <v>2.6</v>
      </c>
      <c r="BW78" s="142">
        <v>1.2</v>
      </c>
      <c r="BX78" s="134">
        <v>64</v>
      </c>
      <c r="BY78" s="134">
        <v>122</v>
      </c>
      <c r="BZ78" s="134">
        <v>309</v>
      </c>
      <c r="CA78" s="129"/>
      <c r="CB78" s="138">
        <v>64</v>
      </c>
      <c r="CC78" s="138">
        <v>200</v>
      </c>
      <c r="CD78" s="139">
        <v>3.33</v>
      </c>
      <c r="CE78" s="140">
        <v>3.3300000000000001E-3</v>
      </c>
      <c r="CF78" s="141">
        <v>6.8</v>
      </c>
      <c r="CG78" s="141">
        <v>4.7</v>
      </c>
      <c r="CH78" s="141">
        <v>2.6</v>
      </c>
      <c r="CI78" s="142">
        <v>1.7</v>
      </c>
      <c r="CJ78" s="141">
        <v>0.8</v>
      </c>
      <c r="CK78" s="138">
        <v>64</v>
      </c>
      <c r="CL78" s="128"/>
    </row>
    <row r="79" spans="3:90" ht="12.75" customHeight="1" x14ac:dyDescent="0.2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BN79" s="132"/>
      <c r="BO79" s="134">
        <v>65</v>
      </c>
      <c r="BP79" s="134">
        <v>311</v>
      </c>
      <c r="BQ79" s="135">
        <v>5.18</v>
      </c>
      <c r="BR79" s="136">
        <v>5.1799999999999997E-3</v>
      </c>
      <c r="BS79" s="137">
        <v>10.6</v>
      </c>
      <c r="BT79" s="137">
        <v>7.3</v>
      </c>
      <c r="BU79" s="137">
        <v>4.0999999999999996</v>
      </c>
      <c r="BV79" s="137">
        <v>2.6</v>
      </c>
      <c r="BW79" s="142">
        <v>1.2</v>
      </c>
      <c r="BX79" s="134">
        <v>65</v>
      </c>
      <c r="BY79" s="134">
        <v>124</v>
      </c>
      <c r="BZ79" s="134">
        <v>312</v>
      </c>
      <c r="CA79" s="129"/>
      <c r="CB79" s="138">
        <v>65</v>
      </c>
      <c r="CC79" s="138">
        <v>202</v>
      </c>
      <c r="CD79" s="139">
        <v>3.37</v>
      </c>
      <c r="CE79" s="140">
        <v>3.3700000000000002E-3</v>
      </c>
      <c r="CF79" s="141">
        <v>6.9</v>
      </c>
      <c r="CG79" s="141">
        <v>4.7</v>
      </c>
      <c r="CH79" s="141">
        <v>2.7</v>
      </c>
      <c r="CI79" s="142">
        <v>1.7</v>
      </c>
      <c r="CJ79" s="141">
        <v>0.8</v>
      </c>
      <c r="CK79" s="138">
        <v>65</v>
      </c>
      <c r="CL79" s="128"/>
    </row>
    <row r="80" spans="3:90" ht="12.75" customHeight="1" x14ac:dyDescent="0.2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BN80" s="132"/>
      <c r="BO80" s="134">
        <v>66</v>
      </c>
      <c r="BP80" s="134">
        <v>315</v>
      </c>
      <c r="BQ80" s="135">
        <v>5.25</v>
      </c>
      <c r="BR80" s="136">
        <v>5.2500000000000003E-3</v>
      </c>
      <c r="BS80" s="137">
        <v>10.7</v>
      </c>
      <c r="BT80" s="137">
        <v>7.4</v>
      </c>
      <c r="BU80" s="137">
        <v>4.2</v>
      </c>
      <c r="BV80" s="137">
        <v>2.7</v>
      </c>
      <c r="BW80" s="142">
        <v>1.2</v>
      </c>
      <c r="BX80" s="134">
        <v>66</v>
      </c>
      <c r="BY80" s="134">
        <v>126</v>
      </c>
      <c r="BZ80" s="134">
        <v>315</v>
      </c>
      <c r="CA80" s="129"/>
      <c r="CB80" s="138">
        <v>66</v>
      </c>
      <c r="CC80" s="138">
        <v>205</v>
      </c>
      <c r="CD80" s="139">
        <v>3.42</v>
      </c>
      <c r="CE80" s="140">
        <v>3.4199999999999999E-3</v>
      </c>
      <c r="CF80" s="141">
        <v>7</v>
      </c>
      <c r="CG80" s="141">
        <v>4.8</v>
      </c>
      <c r="CH80" s="141">
        <v>2.7</v>
      </c>
      <c r="CI80" s="142">
        <v>1.7</v>
      </c>
      <c r="CJ80" s="141">
        <v>0.8</v>
      </c>
      <c r="CK80" s="138">
        <v>66</v>
      </c>
      <c r="CL80" s="128"/>
    </row>
    <row r="81" spans="3:90" ht="12.75" customHeight="1" x14ac:dyDescent="0.2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BN81" s="132"/>
      <c r="BO81" s="134">
        <v>67</v>
      </c>
      <c r="BP81" s="134">
        <v>318</v>
      </c>
      <c r="BQ81" s="135">
        <v>5.3</v>
      </c>
      <c r="BR81" s="136">
        <v>5.3E-3</v>
      </c>
      <c r="BS81" s="137">
        <v>10.8</v>
      </c>
      <c r="BT81" s="137">
        <v>7.5</v>
      </c>
      <c r="BU81" s="137">
        <v>4.2</v>
      </c>
      <c r="BV81" s="137">
        <v>2.7</v>
      </c>
      <c r="BW81" s="142">
        <v>1.2</v>
      </c>
      <c r="BX81" s="134">
        <v>67</v>
      </c>
      <c r="BY81" s="134">
        <v>128</v>
      </c>
      <c r="BZ81" s="134">
        <v>319</v>
      </c>
      <c r="CA81" s="129"/>
      <c r="CB81" s="138">
        <v>67</v>
      </c>
      <c r="CC81" s="138">
        <v>207</v>
      </c>
      <c r="CD81" s="139">
        <v>3.45</v>
      </c>
      <c r="CE81" s="140">
        <v>3.4499999999999999E-3</v>
      </c>
      <c r="CF81" s="141">
        <v>7</v>
      </c>
      <c r="CG81" s="141">
        <v>4.9000000000000004</v>
      </c>
      <c r="CH81" s="141">
        <v>2.7</v>
      </c>
      <c r="CI81" s="142">
        <v>1.8</v>
      </c>
      <c r="CJ81" s="141">
        <v>0.8</v>
      </c>
      <c r="CK81" s="138">
        <v>67</v>
      </c>
      <c r="CL81" s="128"/>
    </row>
    <row r="82" spans="3:90" ht="12.75" customHeight="1" x14ac:dyDescent="0.2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BN82" s="132"/>
      <c r="BO82" s="134">
        <v>68</v>
      </c>
      <c r="BP82" s="134">
        <v>321</v>
      </c>
      <c r="BQ82" s="135">
        <v>5.35</v>
      </c>
      <c r="BR82" s="136">
        <v>5.3499999999999997E-3</v>
      </c>
      <c r="BS82" s="137">
        <v>10.9</v>
      </c>
      <c r="BT82" s="137">
        <v>7.5</v>
      </c>
      <c r="BU82" s="137">
        <v>4.2</v>
      </c>
      <c r="BV82" s="137">
        <v>2.7</v>
      </c>
      <c r="BW82" s="142">
        <v>1.2</v>
      </c>
      <c r="BX82" s="134">
        <v>68</v>
      </c>
      <c r="BY82" s="134">
        <v>130</v>
      </c>
      <c r="BZ82" s="134">
        <v>322</v>
      </c>
      <c r="CA82" s="129"/>
      <c r="CB82" s="138">
        <v>68</v>
      </c>
      <c r="CC82" s="138">
        <v>209</v>
      </c>
      <c r="CD82" s="139">
        <v>3.48</v>
      </c>
      <c r="CE82" s="140">
        <v>3.48E-3</v>
      </c>
      <c r="CF82" s="141">
        <v>7.1</v>
      </c>
      <c r="CG82" s="141">
        <v>4.9000000000000004</v>
      </c>
      <c r="CH82" s="141">
        <v>2.8</v>
      </c>
      <c r="CI82" s="142">
        <v>1.8</v>
      </c>
      <c r="CJ82" s="141">
        <v>0.8</v>
      </c>
      <c r="CK82" s="138">
        <v>68</v>
      </c>
      <c r="CL82" s="128"/>
    </row>
    <row r="83" spans="3:90" ht="12.75" customHeight="1" x14ac:dyDescent="0.2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BN83" s="132"/>
      <c r="BO83" s="134">
        <v>69</v>
      </c>
      <c r="BP83" s="134">
        <v>324</v>
      </c>
      <c r="BQ83" s="135">
        <v>5.4</v>
      </c>
      <c r="BR83" s="136">
        <v>5.4000000000000003E-3</v>
      </c>
      <c r="BS83" s="137">
        <v>11</v>
      </c>
      <c r="BT83" s="137">
        <v>7.6</v>
      </c>
      <c r="BU83" s="137">
        <v>4.3</v>
      </c>
      <c r="BV83" s="137">
        <v>2.8</v>
      </c>
      <c r="BW83" s="142">
        <v>1.2</v>
      </c>
      <c r="BX83" s="134">
        <v>69</v>
      </c>
      <c r="BY83" s="134">
        <v>131</v>
      </c>
      <c r="BZ83" s="134">
        <v>324</v>
      </c>
      <c r="CA83" s="129"/>
      <c r="CB83" s="138">
        <v>69</v>
      </c>
      <c r="CC83" s="138">
        <v>211</v>
      </c>
      <c r="CD83" s="139">
        <v>3.52</v>
      </c>
      <c r="CE83" s="140">
        <v>3.5200000000000001E-3</v>
      </c>
      <c r="CF83" s="141">
        <v>7.2</v>
      </c>
      <c r="CG83" s="141">
        <v>5</v>
      </c>
      <c r="CH83" s="141">
        <v>2.8</v>
      </c>
      <c r="CI83" s="142">
        <v>1.8</v>
      </c>
      <c r="CJ83" s="141">
        <v>0.8</v>
      </c>
      <c r="CK83" s="138">
        <v>69</v>
      </c>
      <c r="CL83" s="128"/>
    </row>
    <row r="84" spans="3:90" ht="13.2" customHeight="1" x14ac:dyDescent="0.2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BN84" s="132"/>
      <c r="BO84" s="134">
        <v>70</v>
      </c>
      <c r="BP84" s="134">
        <v>327</v>
      </c>
      <c r="BQ84" s="135">
        <v>5.45</v>
      </c>
      <c r="BR84" s="136">
        <v>5.45E-3</v>
      </c>
      <c r="BS84" s="137">
        <v>11.1</v>
      </c>
      <c r="BT84" s="137">
        <v>7.7</v>
      </c>
      <c r="BU84" s="137">
        <v>4.3</v>
      </c>
      <c r="BV84" s="137">
        <v>2.8</v>
      </c>
      <c r="BW84" s="142">
        <v>1.2</v>
      </c>
      <c r="BX84" s="134">
        <v>70</v>
      </c>
      <c r="BY84" s="134">
        <v>133</v>
      </c>
      <c r="BZ84" s="134">
        <v>327</v>
      </c>
      <c r="CA84" s="129"/>
      <c r="CB84" s="138">
        <v>70</v>
      </c>
      <c r="CC84" s="138">
        <v>213</v>
      </c>
      <c r="CD84" s="139">
        <v>3.55</v>
      </c>
      <c r="CE84" s="140">
        <v>3.5500000000000002E-3</v>
      </c>
      <c r="CF84" s="141">
        <v>7.2</v>
      </c>
      <c r="CG84" s="141">
        <v>5</v>
      </c>
      <c r="CH84" s="141">
        <v>2.8</v>
      </c>
      <c r="CI84" s="142">
        <v>1.8</v>
      </c>
      <c r="CJ84" s="141">
        <v>0.8</v>
      </c>
      <c r="CK84" s="138">
        <v>70</v>
      </c>
      <c r="CL84" s="128"/>
    </row>
    <row r="85" spans="3:90" ht="12.75" customHeight="1" x14ac:dyDescent="0.2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BN85" s="132"/>
      <c r="BO85" s="134">
        <v>71</v>
      </c>
      <c r="BP85" s="134">
        <v>330</v>
      </c>
      <c r="BQ85" s="135">
        <v>5.5</v>
      </c>
      <c r="BR85" s="136">
        <v>5.4999999999999997E-3</v>
      </c>
      <c r="BS85" s="137">
        <v>11.2</v>
      </c>
      <c r="BT85" s="137">
        <v>7.7</v>
      </c>
      <c r="BU85" s="137">
        <v>4.4000000000000004</v>
      </c>
      <c r="BV85" s="137">
        <v>2.8</v>
      </c>
      <c r="BW85" s="142">
        <v>1.2</v>
      </c>
      <c r="BX85" s="134">
        <v>71</v>
      </c>
      <c r="BY85" s="134">
        <v>135</v>
      </c>
      <c r="BZ85" s="134">
        <v>330</v>
      </c>
      <c r="CA85" s="129"/>
      <c r="CB85" s="138">
        <v>71</v>
      </c>
      <c r="CC85" s="138">
        <v>215</v>
      </c>
      <c r="CD85" s="139">
        <v>3.58</v>
      </c>
      <c r="CE85" s="140">
        <v>3.5799999999999998E-3</v>
      </c>
      <c r="CF85" s="141">
        <v>7.3</v>
      </c>
      <c r="CG85" s="141">
        <v>5</v>
      </c>
      <c r="CH85" s="141">
        <v>2.8</v>
      </c>
      <c r="CI85" s="142">
        <v>1.8</v>
      </c>
      <c r="CJ85" s="141">
        <v>0.8</v>
      </c>
      <c r="CK85" s="138">
        <v>71</v>
      </c>
      <c r="CL85" s="128"/>
    </row>
    <row r="86" spans="3:90" ht="12.75" customHeight="1" x14ac:dyDescent="0.2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BN86" s="132"/>
      <c r="BO86" s="134">
        <v>72</v>
      </c>
      <c r="BP86" s="134">
        <v>334</v>
      </c>
      <c r="BQ86" s="135">
        <v>5.57</v>
      </c>
      <c r="BR86" s="136">
        <v>5.5700000000000003E-3</v>
      </c>
      <c r="BS86" s="137">
        <v>11.4</v>
      </c>
      <c r="BT86" s="137">
        <v>7.8</v>
      </c>
      <c r="BU86" s="137">
        <v>4.4000000000000004</v>
      </c>
      <c r="BV86" s="137">
        <v>2.8</v>
      </c>
      <c r="BW86" s="142">
        <v>1.3</v>
      </c>
      <c r="BX86" s="134">
        <v>72</v>
      </c>
      <c r="BY86" s="134">
        <v>137</v>
      </c>
      <c r="BZ86" s="134">
        <v>334</v>
      </c>
      <c r="CA86" s="129"/>
      <c r="CB86" s="138">
        <v>72</v>
      </c>
      <c r="CC86" s="138">
        <v>217</v>
      </c>
      <c r="CD86" s="139">
        <v>3.62</v>
      </c>
      <c r="CE86" s="140">
        <v>3.62E-3</v>
      </c>
      <c r="CF86" s="141">
        <v>7.4</v>
      </c>
      <c r="CG86" s="141">
        <v>5.0999999999999996</v>
      </c>
      <c r="CH86" s="141">
        <v>2.9</v>
      </c>
      <c r="CI86" s="142">
        <v>1.8</v>
      </c>
      <c r="CJ86" s="141">
        <v>0.8</v>
      </c>
      <c r="CK86" s="138">
        <v>72</v>
      </c>
      <c r="CL86" s="128"/>
    </row>
    <row r="87" spans="3:90" ht="12.75" customHeight="1" x14ac:dyDescent="0.2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BN87" s="132"/>
      <c r="BO87" s="134">
        <v>73</v>
      </c>
      <c r="BP87" s="134">
        <v>337</v>
      </c>
      <c r="BQ87" s="135">
        <v>5.62</v>
      </c>
      <c r="BR87" s="136">
        <v>5.62E-3</v>
      </c>
      <c r="BS87" s="137">
        <v>11.5</v>
      </c>
      <c r="BT87" s="137">
        <v>7.9</v>
      </c>
      <c r="BU87" s="137">
        <v>4.5</v>
      </c>
      <c r="BV87" s="137">
        <v>2.9</v>
      </c>
      <c r="BW87" s="142">
        <v>1.3</v>
      </c>
      <c r="BX87" s="134">
        <v>73</v>
      </c>
      <c r="BY87" s="134">
        <v>139</v>
      </c>
      <c r="BZ87" s="134">
        <v>337</v>
      </c>
      <c r="CA87" s="129"/>
      <c r="CB87" s="138">
        <v>73</v>
      </c>
      <c r="CC87" s="138">
        <v>219</v>
      </c>
      <c r="CD87" s="139">
        <v>3.65</v>
      </c>
      <c r="CE87" s="140">
        <v>3.65E-3</v>
      </c>
      <c r="CF87" s="141">
        <v>7.4</v>
      </c>
      <c r="CG87" s="141">
        <v>5.0999999999999996</v>
      </c>
      <c r="CH87" s="141">
        <v>2.9</v>
      </c>
      <c r="CI87" s="142">
        <v>1.9</v>
      </c>
      <c r="CJ87" s="141">
        <v>0.8</v>
      </c>
      <c r="CK87" s="138">
        <v>73</v>
      </c>
      <c r="CL87" s="128"/>
    </row>
    <row r="88" spans="3:90" ht="12.75" customHeight="1" x14ac:dyDescent="0.2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BN88" s="132"/>
      <c r="BO88" s="134">
        <v>74</v>
      </c>
      <c r="BP88" s="134">
        <v>340</v>
      </c>
      <c r="BQ88" s="135">
        <v>5.67</v>
      </c>
      <c r="BR88" s="136">
        <v>5.6699999999999997E-3</v>
      </c>
      <c r="BS88" s="137">
        <v>11.6</v>
      </c>
      <c r="BT88" s="137">
        <v>8</v>
      </c>
      <c r="BU88" s="137">
        <v>4.5</v>
      </c>
      <c r="BV88" s="137">
        <v>2.9</v>
      </c>
      <c r="BW88" s="142">
        <v>1.3</v>
      </c>
      <c r="BX88" s="134">
        <v>74</v>
      </c>
      <c r="BY88" s="134">
        <v>141</v>
      </c>
      <c r="BZ88" s="134">
        <v>340</v>
      </c>
      <c r="CA88" s="129"/>
      <c r="CB88" s="138">
        <v>74</v>
      </c>
      <c r="CC88" s="138">
        <v>221</v>
      </c>
      <c r="CD88" s="139">
        <v>3.68</v>
      </c>
      <c r="CE88" s="140">
        <v>3.6800000000000001E-3</v>
      </c>
      <c r="CF88" s="141">
        <v>7.5</v>
      </c>
      <c r="CG88" s="141">
        <v>5.2</v>
      </c>
      <c r="CH88" s="141">
        <v>2.9</v>
      </c>
      <c r="CI88" s="142">
        <v>1.9</v>
      </c>
      <c r="CJ88" s="141">
        <v>0.8</v>
      </c>
      <c r="CK88" s="138">
        <v>74</v>
      </c>
      <c r="CL88" s="128"/>
    </row>
    <row r="89" spans="3:90" ht="12.75" customHeight="1" x14ac:dyDescent="0.2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BN89" s="132"/>
      <c r="BO89" s="134">
        <v>75</v>
      </c>
      <c r="BP89" s="134">
        <v>343</v>
      </c>
      <c r="BQ89" s="135">
        <v>5.72</v>
      </c>
      <c r="BR89" s="136">
        <v>5.7200000000000003E-3</v>
      </c>
      <c r="BS89" s="137">
        <v>11.7</v>
      </c>
      <c r="BT89" s="137">
        <v>8.1</v>
      </c>
      <c r="BU89" s="137">
        <v>4.5</v>
      </c>
      <c r="BV89" s="137">
        <v>2.9</v>
      </c>
      <c r="BW89" s="142">
        <v>1.3</v>
      </c>
      <c r="BX89" s="134">
        <v>75</v>
      </c>
      <c r="BY89" s="134">
        <v>143</v>
      </c>
      <c r="BZ89" s="134">
        <v>343</v>
      </c>
      <c r="CA89" s="129"/>
      <c r="CB89" s="138">
        <v>75</v>
      </c>
      <c r="CC89" s="138">
        <v>223</v>
      </c>
      <c r="CD89" s="139">
        <v>3.72</v>
      </c>
      <c r="CE89" s="140">
        <v>3.7200000000000002E-3</v>
      </c>
      <c r="CF89" s="141">
        <v>7.6</v>
      </c>
      <c r="CG89" s="141">
        <v>5.2</v>
      </c>
      <c r="CH89" s="141">
        <v>2.9</v>
      </c>
      <c r="CI89" s="142">
        <v>1.9</v>
      </c>
      <c r="CJ89" s="141">
        <v>0.8</v>
      </c>
      <c r="CK89" s="138">
        <v>75</v>
      </c>
      <c r="CL89" s="128"/>
    </row>
    <row r="90" spans="3:90" ht="12.75" customHeight="1" x14ac:dyDescent="0.2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BN90" s="132"/>
      <c r="BO90" s="134">
        <v>76</v>
      </c>
      <c r="BP90" s="134">
        <v>346</v>
      </c>
      <c r="BQ90" s="135">
        <v>5.77</v>
      </c>
      <c r="BR90" s="136">
        <v>5.77E-3</v>
      </c>
      <c r="BS90" s="137">
        <v>11.8</v>
      </c>
      <c r="BT90" s="137">
        <v>8.1</v>
      </c>
      <c r="BU90" s="137">
        <v>4.5999999999999996</v>
      </c>
      <c r="BV90" s="137">
        <v>2.9</v>
      </c>
      <c r="BW90" s="142">
        <v>1.3</v>
      </c>
      <c r="BX90" s="134">
        <v>76</v>
      </c>
      <c r="BY90" s="134">
        <v>145</v>
      </c>
      <c r="BZ90" s="134">
        <v>347</v>
      </c>
      <c r="CA90" s="129"/>
      <c r="CB90" s="138">
        <v>76</v>
      </c>
      <c r="CC90" s="138">
        <v>225</v>
      </c>
      <c r="CD90" s="139">
        <v>3.75</v>
      </c>
      <c r="CE90" s="140">
        <v>3.7499999999999999E-3</v>
      </c>
      <c r="CF90" s="141">
        <v>7.7</v>
      </c>
      <c r="CG90" s="141">
        <v>5.3</v>
      </c>
      <c r="CH90" s="141">
        <v>3</v>
      </c>
      <c r="CI90" s="142">
        <v>1.9</v>
      </c>
      <c r="CJ90" s="141">
        <v>0.8</v>
      </c>
      <c r="CK90" s="138">
        <v>76</v>
      </c>
      <c r="CL90" s="128"/>
    </row>
    <row r="91" spans="3:90" ht="12.75" customHeight="1" x14ac:dyDescent="0.2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BN91" s="132"/>
      <c r="BO91" s="134">
        <v>77</v>
      </c>
      <c r="BP91" s="134">
        <v>349</v>
      </c>
      <c r="BQ91" s="135">
        <v>5.82</v>
      </c>
      <c r="BR91" s="136">
        <v>5.8199999999999997E-3</v>
      </c>
      <c r="BS91" s="137">
        <v>11.9</v>
      </c>
      <c r="BT91" s="137">
        <v>8.1999999999999993</v>
      </c>
      <c r="BU91" s="137">
        <v>4.5999999999999996</v>
      </c>
      <c r="BV91" s="137">
        <v>3</v>
      </c>
      <c r="BW91" s="142">
        <v>1.3</v>
      </c>
      <c r="BX91" s="134">
        <v>77</v>
      </c>
      <c r="BY91" s="134">
        <v>147</v>
      </c>
      <c r="BZ91" s="134">
        <v>350</v>
      </c>
      <c r="CA91" s="129"/>
      <c r="CB91" s="138">
        <v>77</v>
      </c>
      <c r="CC91" s="138">
        <v>227</v>
      </c>
      <c r="CD91" s="139">
        <v>3.78</v>
      </c>
      <c r="CE91" s="140">
        <v>3.7799999999999999E-3</v>
      </c>
      <c r="CF91" s="141">
        <v>7.7</v>
      </c>
      <c r="CG91" s="141">
        <v>5.3</v>
      </c>
      <c r="CH91" s="141">
        <v>3</v>
      </c>
      <c r="CI91" s="142">
        <v>1.9</v>
      </c>
      <c r="CJ91" s="141">
        <v>0.9</v>
      </c>
      <c r="CK91" s="138">
        <v>77</v>
      </c>
      <c r="CL91" s="128"/>
    </row>
    <row r="92" spans="3:90" ht="12.75" customHeight="1" x14ac:dyDescent="0.2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BN92" s="132"/>
      <c r="BO92" s="134">
        <v>78</v>
      </c>
      <c r="BP92" s="134">
        <v>352</v>
      </c>
      <c r="BQ92" s="135">
        <v>5.87</v>
      </c>
      <c r="BR92" s="136">
        <v>5.8700000000000002E-3</v>
      </c>
      <c r="BS92" s="137">
        <v>12</v>
      </c>
      <c r="BT92" s="137">
        <v>8.3000000000000007</v>
      </c>
      <c r="BU92" s="137">
        <v>4.7</v>
      </c>
      <c r="BV92" s="137">
        <v>3</v>
      </c>
      <c r="BW92" s="142">
        <v>1.3</v>
      </c>
      <c r="BX92" s="134">
        <v>78</v>
      </c>
      <c r="BY92" s="134">
        <v>149</v>
      </c>
      <c r="BZ92" s="134">
        <v>353</v>
      </c>
      <c r="CA92" s="129"/>
      <c r="CB92" s="138">
        <v>78</v>
      </c>
      <c r="CC92" s="138">
        <v>229</v>
      </c>
      <c r="CD92" s="139">
        <v>3.82</v>
      </c>
      <c r="CE92" s="140">
        <v>3.82E-3</v>
      </c>
      <c r="CF92" s="141">
        <v>7.8</v>
      </c>
      <c r="CG92" s="141">
        <v>5.4</v>
      </c>
      <c r="CH92" s="141">
        <v>3</v>
      </c>
      <c r="CI92" s="142">
        <v>1.9</v>
      </c>
      <c r="CJ92" s="141">
        <v>0.9</v>
      </c>
      <c r="CK92" s="138">
        <v>78</v>
      </c>
      <c r="CL92" s="128"/>
    </row>
    <row r="93" spans="3:90" ht="12.75" customHeight="1" x14ac:dyDescent="0.2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BN93" s="132"/>
      <c r="BO93" s="134">
        <v>79</v>
      </c>
      <c r="BP93" s="134">
        <v>355</v>
      </c>
      <c r="BQ93" s="135">
        <v>5.92</v>
      </c>
      <c r="BR93" s="136">
        <v>5.9199999999999999E-3</v>
      </c>
      <c r="BS93" s="137">
        <v>12.1</v>
      </c>
      <c r="BT93" s="137">
        <v>8.3000000000000007</v>
      </c>
      <c r="BU93" s="137">
        <v>4.7</v>
      </c>
      <c r="BV93" s="137">
        <v>3</v>
      </c>
      <c r="BW93" s="142">
        <v>1.3</v>
      </c>
      <c r="BX93" s="134">
        <v>79</v>
      </c>
      <c r="BY93" s="134">
        <v>150</v>
      </c>
      <c r="BZ93" s="134">
        <v>355</v>
      </c>
      <c r="CA93" s="129"/>
      <c r="CB93" s="138">
        <v>79</v>
      </c>
      <c r="CC93" s="138">
        <v>231</v>
      </c>
      <c r="CD93" s="139">
        <v>3.85</v>
      </c>
      <c r="CE93" s="140">
        <v>3.8500000000000001E-3</v>
      </c>
      <c r="CF93" s="141">
        <v>7.9</v>
      </c>
      <c r="CG93" s="141">
        <v>5.4</v>
      </c>
      <c r="CH93" s="141">
        <v>3.1</v>
      </c>
      <c r="CI93" s="142">
        <v>2</v>
      </c>
      <c r="CJ93" s="141">
        <v>0.9</v>
      </c>
      <c r="CK93" s="138">
        <v>79</v>
      </c>
      <c r="CL93" s="128"/>
    </row>
    <row r="94" spans="3:90" ht="12.75" customHeight="1" x14ac:dyDescent="0.2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BN94" s="132"/>
      <c r="BO94" s="134">
        <v>80</v>
      </c>
      <c r="BP94" s="134">
        <v>358</v>
      </c>
      <c r="BQ94" s="135">
        <v>5.97</v>
      </c>
      <c r="BR94" s="136">
        <v>5.9699999999999996E-3</v>
      </c>
      <c r="BS94" s="137">
        <v>12.2</v>
      </c>
      <c r="BT94" s="137">
        <v>8.4</v>
      </c>
      <c r="BU94" s="137">
        <v>4.7</v>
      </c>
      <c r="BV94" s="137">
        <v>3</v>
      </c>
      <c r="BW94" s="142">
        <v>1.3</v>
      </c>
      <c r="BX94" s="134">
        <v>80</v>
      </c>
      <c r="BY94" s="134">
        <v>152</v>
      </c>
      <c r="BZ94" s="134">
        <v>358</v>
      </c>
      <c r="CA94" s="129"/>
      <c r="CB94" s="138">
        <v>80</v>
      </c>
      <c r="CC94" s="138">
        <v>233</v>
      </c>
      <c r="CD94" s="139">
        <v>3.88</v>
      </c>
      <c r="CE94" s="140">
        <v>3.8800000000000002E-3</v>
      </c>
      <c r="CF94" s="141">
        <v>7.9</v>
      </c>
      <c r="CG94" s="141">
        <v>5.5</v>
      </c>
      <c r="CH94" s="141">
        <v>3.1</v>
      </c>
      <c r="CI94" s="142">
        <v>2</v>
      </c>
      <c r="CJ94" s="141">
        <v>0.9</v>
      </c>
      <c r="CK94" s="138">
        <v>80</v>
      </c>
      <c r="CL94" s="128"/>
    </row>
    <row r="95" spans="3:90" ht="12.75" customHeight="1" x14ac:dyDescent="0.2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BN95" s="132"/>
      <c r="BO95" s="134">
        <v>81</v>
      </c>
      <c r="BP95" s="134">
        <v>361</v>
      </c>
      <c r="BQ95" s="135">
        <v>6.02</v>
      </c>
      <c r="BR95" s="136">
        <v>6.0200000000000002E-3</v>
      </c>
      <c r="BS95" s="137">
        <v>12.3</v>
      </c>
      <c r="BT95" s="137">
        <v>8.5</v>
      </c>
      <c r="BU95" s="137">
        <v>4.8</v>
      </c>
      <c r="BV95" s="137">
        <v>3.1</v>
      </c>
      <c r="BW95" s="142">
        <v>1.4</v>
      </c>
      <c r="BX95" s="134">
        <v>81</v>
      </c>
      <c r="BY95" s="134">
        <v>154</v>
      </c>
      <c r="BZ95" s="134">
        <v>361</v>
      </c>
      <c r="CA95" s="129"/>
      <c r="CB95" s="138">
        <v>81</v>
      </c>
      <c r="CC95" s="138">
        <v>235</v>
      </c>
      <c r="CD95" s="139">
        <v>3.92</v>
      </c>
      <c r="CE95" s="140">
        <v>3.9199999999999999E-3</v>
      </c>
      <c r="CF95" s="141">
        <v>8</v>
      </c>
      <c r="CG95" s="141">
        <v>5.5</v>
      </c>
      <c r="CH95" s="141">
        <v>3.1</v>
      </c>
      <c r="CI95" s="142">
        <v>2</v>
      </c>
      <c r="CJ95" s="141">
        <v>0.9</v>
      </c>
      <c r="CK95" s="138">
        <v>81</v>
      </c>
      <c r="CL95" s="128"/>
    </row>
    <row r="96" spans="3:90" ht="12.75" customHeight="1" x14ac:dyDescent="0.2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BN96" s="132"/>
      <c r="BO96" s="134">
        <v>82</v>
      </c>
      <c r="BP96" s="134">
        <v>364</v>
      </c>
      <c r="BQ96" s="135">
        <v>6.07</v>
      </c>
      <c r="BR96" s="136">
        <v>6.0699999999999999E-3</v>
      </c>
      <c r="BS96" s="137">
        <v>12.4</v>
      </c>
      <c r="BT96" s="137">
        <v>8.5</v>
      </c>
      <c r="BU96" s="137">
        <v>4.8</v>
      </c>
      <c r="BV96" s="137">
        <v>3.1</v>
      </c>
      <c r="BW96" s="142">
        <v>1.4</v>
      </c>
      <c r="BX96" s="134">
        <v>82</v>
      </c>
      <c r="BY96" s="134">
        <v>156</v>
      </c>
      <c r="BZ96" s="134">
        <v>364</v>
      </c>
      <c r="CA96" s="129"/>
      <c r="CB96" s="138">
        <v>82</v>
      </c>
      <c r="CC96" s="138">
        <v>237</v>
      </c>
      <c r="CD96" s="139">
        <v>3.95</v>
      </c>
      <c r="CE96" s="140">
        <v>3.9500000000000004E-3</v>
      </c>
      <c r="CF96" s="141">
        <v>8.1</v>
      </c>
      <c r="CG96" s="141">
        <v>5.6</v>
      </c>
      <c r="CH96" s="141">
        <v>3.1</v>
      </c>
      <c r="CI96" s="142">
        <v>2</v>
      </c>
      <c r="CJ96" s="141">
        <v>0.9</v>
      </c>
      <c r="CK96" s="138">
        <v>82</v>
      </c>
      <c r="CL96" s="128"/>
    </row>
    <row r="97" spans="3:90" ht="12.75" customHeight="1" x14ac:dyDescent="0.2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BN97" s="132"/>
      <c r="BO97" s="134">
        <v>83</v>
      </c>
      <c r="BP97" s="134">
        <v>367</v>
      </c>
      <c r="BQ97" s="135">
        <v>6.12</v>
      </c>
      <c r="BR97" s="136">
        <v>6.1199999999999996E-3</v>
      </c>
      <c r="BS97" s="137">
        <v>12.5</v>
      </c>
      <c r="BT97" s="137">
        <v>8.6</v>
      </c>
      <c r="BU97" s="137">
        <v>4.9000000000000004</v>
      </c>
      <c r="BV97" s="137">
        <v>3.1</v>
      </c>
      <c r="BW97" s="142">
        <v>1.4</v>
      </c>
      <c r="BX97" s="134">
        <v>83</v>
      </c>
      <c r="BY97" s="134">
        <v>158</v>
      </c>
      <c r="BZ97" s="134">
        <v>367</v>
      </c>
      <c r="CA97" s="129"/>
      <c r="CB97" s="138">
        <v>83</v>
      </c>
      <c r="CC97" s="138">
        <v>238</v>
      </c>
      <c r="CD97" s="139">
        <v>3.97</v>
      </c>
      <c r="CE97" s="140">
        <v>3.9699999999999996E-3</v>
      </c>
      <c r="CF97" s="141">
        <v>8.1</v>
      </c>
      <c r="CG97" s="141">
        <v>5.6</v>
      </c>
      <c r="CH97" s="141">
        <v>3.1</v>
      </c>
      <c r="CI97" s="143">
        <v>2.02</v>
      </c>
      <c r="CJ97" s="142">
        <v>0.9</v>
      </c>
      <c r="CK97" s="138">
        <v>83</v>
      </c>
      <c r="CL97" s="128"/>
    </row>
    <row r="98" spans="3:90" ht="12.75" customHeight="1" x14ac:dyDescent="0.2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BN98" s="132"/>
      <c r="BO98" s="134">
        <v>84</v>
      </c>
      <c r="BP98" s="134">
        <v>370</v>
      </c>
      <c r="BQ98" s="135">
        <v>6.17</v>
      </c>
      <c r="BR98" s="136">
        <v>6.1700000000000001E-3</v>
      </c>
      <c r="BS98" s="137">
        <v>12.6</v>
      </c>
      <c r="BT98" s="137">
        <v>8.6999999999999993</v>
      </c>
      <c r="BU98" s="137">
        <v>4.9000000000000004</v>
      </c>
      <c r="BV98" s="137">
        <v>3.1</v>
      </c>
      <c r="BW98" s="142">
        <v>1.4</v>
      </c>
      <c r="BX98" s="134">
        <v>84</v>
      </c>
      <c r="BY98" s="134">
        <v>160</v>
      </c>
      <c r="BZ98" s="134">
        <v>370</v>
      </c>
      <c r="CA98" s="129"/>
      <c r="CB98" s="138">
        <v>84</v>
      </c>
      <c r="CC98" s="138">
        <v>240</v>
      </c>
      <c r="CD98" s="139">
        <v>4</v>
      </c>
      <c r="CE98" s="140">
        <v>4.0000000000000001E-3</v>
      </c>
      <c r="CF98" s="141">
        <v>8.1999999999999993</v>
      </c>
      <c r="CG98" s="141">
        <v>5.6</v>
      </c>
      <c r="CH98" s="141">
        <v>3.2</v>
      </c>
      <c r="CI98" s="143">
        <v>2.04</v>
      </c>
      <c r="CJ98" s="142">
        <v>0.9</v>
      </c>
      <c r="CK98" s="138">
        <v>84</v>
      </c>
      <c r="CL98" s="128"/>
    </row>
    <row r="99" spans="3:90" ht="12.75" customHeight="1" x14ac:dyDescent="0.2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BN99" s="132"/>
      <c r="BO99" s="134">
        <v>85</v>
      </c>
      <c r="BP99" s="134">
        <v>373</v>
      </c>
      <c r="BQ99" s="135">
        <v>6.22</v>
      </c>
      <c r="BR99" s="136">
        <v>6.2199999999999998E-3</v>
      </c>
      <c r="BS99" s="137">
        <v>12.7</v>
      </c>
      <c r="BT99" s="137">
        <v>8.8000000000000007</v>
      </c>
      <c r="BU99" s="137">
        <v>4.9000000000000004</v>
      </c>
      <c r="BV99" s="137">
        <v>3.2</v>
      </c>
      <c r="BW99" s="142">
        <v>1.4</v>
      </c>
      <c r="BX99" s="134">
        <v>85</v>
      </c>
      <c r="BY99" s="134">
        <v>162</v>
      </c>
      <c r="BZ99" s="134">
        <v>373</v>
      </c>
      <c r="CA99" s="129"/>
      <c r="CB99" s="138">
        <v>85</v>
      </c>
      <c r="CC99" s="138">
        <v>242</v>
      </c>
      <c r="CD99" s="139">
        <v>4.03</v>
      </c>
      <c r="CE99" s="140">
        <v>4.0299999999999997E-3</v>
      </c>
      <c r="CF99" s="141">
        <v>8.1999999999999993</v>
      </c>
      <c r="CG99" s="141">
        <v>5.7</v>
      </c>
      <c r="CH99" s="141">
        <v>3.2</v>
      </c>
      <c r="CI99" s="141">
        <v>2.1</v>
      </c>
      <c r="CJ99" s="142">
        <v>0.9</v>
      </c>
      <c r="CK99" s="138">
        <v>85</v>
      </c>
      <c r="CL99" s="128"/>
    </row>
    <row r="100" spans="3:90" ht="12.75" customHeight="1" x14ac:dyDescent="0.2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BN100" s="132"/>
      <c r="BO100" s="134">
        <v>86</v>
      </c>
      <c r="BP100" s="134">
        <v>376</v>
      </c>
      <c r="BQ100" s="135">
        <v>6.27</v>
      </c>
      <c r="BR100" s="136">
        <v>6.2700000000000004E-3</v>
      </c>
      <c r="BS100" s="137">
        <v>12.8</v>
      </c>
      <c r="BT100" s="137">
        <v>8.8000000000000007</v>
      </c>
      <c r="BU100" s="137">
        <v>5</v>
      </c>
      <c r="BV100" s="137">
        <v>3.2</v>
      </c>
      <c r="BW100" s="142">
        <v>1.4</v>
      </c>
      <c r="BX100" s="134">
        <v>86</v>
      </c>
      <c r="BY100" s="134">
        <v>164</v>
      </c>
      <c r="BZ100" s="134">
        <v>376</v>
      </c>
      <c r="CA100" s="129"/>
      <c r="CB100" s="138">
        <v>86</v>
      </c>
      <c r="CC100" s="138">
        <v>244</v>
      </c>
      <c r="CD100" s="139">
        <v>4.07</v>
      </c>
      <c r="CE100" s="140">
        <v>4.0699999999999998E-3</v>
      </c>
      <c r="CF100" s="141">
        <v>8.3000000000000007</v>
      </c>
      <c r="CG100" s="141">
        <v>5.7</v>
      </c>
      <c r="CH100" s="141">
        <v>3.2</v>
      </c>
      <c r="CI100" s="141">
        <v>2.1</v>
      </c>
      <c r="CJ100" s="142">
        <v>0.9</v>
      </c>
      <c r="CK100" s="138">
        <v>86</v>
      </c>
      <c r="CL100" s="128"/>
    </row>
    <row r="101" spans="3:90" ht="12.75" customHeight="1" x14ac:dyDescent="0.2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BN101" s="132"/>
      <c r="BO101" s="134">
        <v>87</v>
      </c>
      <c r="BP101" s="134">
        <v>379</v>
      </c>
      <c r="BQ101" s="135">
        <v>6.32</v>
      </c>
      <c r="BR101" s="136">
        <v>6.3200000000000001E-3</v>
      </c>
      <c r="BS101" s="137">
        <v>12.9</v>
      </c>
      <c r="BT101" s="137">
        <v>8.9</v>
      </c>
      <c r="BU101" s="137">
        <v>5</v>
      </c>
      <c r="BV101" s="137">
        <v>3.2</v>
      </c>
      <c r="BW101" s="142">
        <v>1.4</v>
      </c>
      <c r="BX101" s="134">
        <v>87</v>
      </c>
      <c r="BY101" s="134">
        <v>166</v>
      </c>
      <c r="BZ101" s="134">
        <v>379</v>
      </c>
      <c r="CA101" s="129"/>
      <c r="CB101" s="138">
        <v>87</v>
      </c>
      <c r="CC101" s="138">
        <v>246</v>
      </c>
      <c r="CD101" s="139">
        <v>4.0999999999999996</v>
      </c>
      <c r="CE101" s="140">
        <v>4.1000000000000003E-3</v>
      </c>
      <c r="CF101" s="141">
        <v>8.4</v>
      </c>
      <c r="CG101" s="141">
        <v>5.8</v>
      </c>
      <c r="CH101" s="141">
        <v>3.3</v>
      </c>
      <c r="CI101" s="141">
        <v>2.1</v>
      </c>
      <c r="CJ101" s="142">
        <v>0.9</v>
      </c>
      <c r="CK101" s="138">
        <v>87</v>
      </c>
      <c r="CL101" s="128"/>
    </row>
    <row r="102" spans="3:90" ht="12.75" customHeight="1" x14ac:dyDescent="0.2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BN102" s="132"/>
      <c r="BO102" s="134">
        <v>88</v>
      </c>
      <c r="BP102" s="134">
        <v>382</v>
      </c>
      <c r="BQ102" s="135">
        <v>6.37</v>
      </c>
      <c r="BR102" s="136">
        <v>6.3699999999999998E-3</v>
      </c>
      <c r="BS102" s="137">
        <v>13</v>
      </c>
      <c r="BT102" s="137">
        <v>9</v>
      </c>
      <c r="BU102" s="137">
        <v>5.0999999999999996</v>
      </c>
      <c r="BV102" s="137">
        <v>3.2</v>
      </c>
      <c r="BW102" s="142">
        <v>1.4</v>
      </c>
      <c r="BX102" s="134">
        <v>88</v>
      </c>
      <c r="BY102" s="134">
        <v>168</v>
      </c>
      <c r="BZ102" s="134">
        <v>382</v>
      </c>
      <c r="CA102" s="129"/>
      <c r="CB102" s="138">
        <v>88</v>
      </c>
      <c r="CC102" s="138">
        <v>248</v>
      </c>
      <c r="CD102" s="139">
        <v>4.13</v>
      </c>
      <c r="CE102" s="140">
        <v>4.13E-3</v>
      </c>
      <c r="CF102" s="141">
        <v>8.4</v>
      </c>
      <c r="CG102" s="141">
        <v>5.8</v>
      </c>
      <c r="CH102" s="141">
        <v>3.3</v>
      </c>
      <c r="CI102" s="141">
        <v>2.1</v>
      </c>
      <c r="CJ102" s="142">
        <v>0.9</v>
      </c>
      <c r="CK102" s="138">
        <v>88</v>
      </c>
      <c r="CL102" s="128"/>
    </row>
    <row r="103" spans="3:90" ht="12.75" customHeight="1" x14ac:dyDescent="0.2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BN103" s="132"/>
      <c r="BO103" s="134">
        <v>89</v>
      </c>
      <c r="BP103" s="134">
        <v>384</v>
      </c>
      <c r="BQ103" s="135">
        <v>6.4</v>
      </c>
      <c r="BR103" s="136">
        <v>6.4000000000000003E-3</v>
      </c>
      <c r="BS103" s="137">
        <v>13.1</v>
      </c>
      <c r="BT103" s="137">
        <v>9</v>
      </c>
      <c r="BU103" s="137">
        <v>5.0999999999999996</v>
      </c>
      <c r="BV103" s="137">
        <v>3.3</v>
      </c>
      <c r="BW103" s="142">
        <v>1.4</v>
      </c>
      <c r="BX103" s="134">
        <v>89</v>
      </c>
      <c r="BY103" s="134">
        <v>169</v>
      </c>
      <c r="BZ103" s="134">
        <v>384</v>
      </c>
      <c r="CA103" s="129"/>
      <c r="CB103" s="138">
        <v>89</v>
      </c>
      <c r="CC103" s="138">
        <v>250</v>
      </c>
      <c r="CD103" s="139">
        <v>4.17</v>
      </c>
      <c r="CE103" s="140">
        <v>4.1700000000000001E-3</v>
      </c>
      <c r="CF103" s="141">
        <v>8.5</v>
      </c>
      <c r="CG103" s="141">
        <v>5.9</v>
      </c>
      <c r="CH103" s="141">
        <v>3.3</v>
      </c>
      <c r="CI103" s="141">
        <v>2.1</v>
      </c>
      <c r="CJ103" s="142">
        <v>0.9</v>
      </c>
      <c r="CK103" s="138">
        <v>89</v>
      </c>
      <c r="CL103" s="128"/>
    </row>
    <row r="104" spans="3:90" ht="12.75" customHeight="1" x14ac:dyDescent="0.2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BN104" s="132"/>
      <c r="BO104" s="134">
        <v>90</v>
      </c>
      <c r="BP104" s="134">
        <v>387</v>
      </c>
      <c r="BQ104" s="135">
        <v>6.45</v>
      </c>
      <c r="BR104" s="136">
        <v>6.45E-3</v>
      </c>
      <c r="BS104" s="137">
        <v>13.2</v>
      </c>
      <c r="BT104" s="137">
        <v>9.1</v>
      </c>
      <c r="BU104" s="137">
        <v>5.0999999999999996</v>
      </c>
      <c r="BV104" s="137">
        <v>3.3</v>
      </c>
      <c r="BW104" s="142">
        <v>1.5</v>
      </c>
      <c r="BX104" s="134">
        <v>90</v>
      </c>
      <c r="BY104" s="134">
        <v>171</v>
      </c>
      <c r="BZ104" s="134">
        <v>387</v>
      </c>
      <c r="CA104" s="129"/>
      <c r="CB104" s="138">
        <v>90</v>
      </c>
      <c r="CC104" s="138">
        <v>252</v>
      </c>
      <c r="CD104" s="139">
        <v>4.2</v>
      </c>
      <c r="CE104" s="140">
        <v>4.1999999999999997E-3</v>
      </c>
      <c r="CF104" s="141">
        <v>8.6</v>
      </c>
      <c r="CG104" s="141">
        <v>5.9</v>
      </c>
      <c r="CH104" s="141">
        <v>3.3</v>
      </c>
      <c r="CI104" s="141">
        <v>2.1</v>
      </c>
      <c r="CJ104" s="142">
        <v>1</v>
      </c>
      <c r="CK104" s="138">
        <v>90</v>
      </c>
      <c r="CL104" s="128"/>
    </row>
    <row r="105" spans="3:90" ht="12.75" customHeight="1" x14ac:dyDescent="0.2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BN105" s="132"/>
      <c r="BO105" s="134">
        <v>91</v>
      </c>
      <c r="BP105" s="134">
        <v>390</v>
      </c>
      <c r="BQ105" s="135">
        <v>6.5</v>
      </c>
      <c r="BR105" s="136">
        <v>6.4999999999999997E-3</v>
      </c>
      <c r="BS105" s="137">
        <v>13.3</v>
      </c>
      <c r="BT105" s="137">
        <v>9.1999999999999993</v>
      </c>
      <c r="BU105" s="137">
        <v>5.2</v>
      </c>
      <c r="BV105" s="137">
        <v>3.3</v>
      </c>
      <c r="BW105" s="142">
        <v>1.5</v>
      </c>
      <c r="BX105" s="134">
        <v>91</v>
      </c>
      <c r="BY105" s="134">
        <v>173</v>
      </c>
      <c r="BZ105" s="134">
        <v>390</v>
      </c>
      <c r="CA105" s="129"/>
      <c r="CB105" s="138">
        <v>91</v>
      </c>
      <c r="CC105" s="138">
        <v>254</v>
      </c>
      <c r="CD105" s="139">
        <v>4.2300000000000004</v>
      </c>
      <c r="CE105" s="140">
        <v>4.2300000000000003E-3</v>
      </c>
      <c r="CF105" s="141">
        <v>8.6</v>
      </c>
      <c r="CG105" s="141">
        <v>6</v>
      </c>
      <c r="CH105" s="141">
        <v>3.4</v>
      </c>
      <c r="CI105" s="141">
        <v>2.2000000000000002</v>
      </c>
      <c r="CJ105" s="142">
        <v>1</v>
      </c>
      <c r="CK105" s="138">
        <v>91</v>
      </c>
      <c r="CL105" s="128"/>
    </row>
    <row r="106" spans="3:90" ht="12.75" customHeight="1" x14ac:dyDescent="0.2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BN106" s="132"/>
      <c r="BO106" s="134">
        <v>92</v>
      </c>
      <c r="BP106" s="134">
        <v>393</v>
      </c>
      <c r="BQ106" s="135">
        <v>6.55</v>
      </c>
      <c r="BR106" s="136">
        <v>6.5500000000000003E-3</v>
      </c>
      <c r="BS106" s="137">
        <v>13.4</v>
      </c>
      <c r="BT106" s="137">
        <v>9.1999999999999993</v>
      </c>
      <c r="BU106" s="137">
        <v>5.2</v>
      </c>
      <c r="BV106" s="137">
        <v>3.3</v>
      </c>
      <c r="BW106" s="142">
        <v>1.5</v>
      </c>
      <c r="BX106" s="134">
        <v>92</v>
      </c>
      <c r="BY106" s="134">
        <v>175</v>
      </c>
      <c r="BZ106" s="134">
        <v>393</v>
      </c>
      <c r="CA106" s="129"/>
      <c r="CB106" s="138">
        <v>92</v>
      </c>
      <c r="CC106" s="138">
        <v>256</v>
      </c>
      <c r="CD106" s="139">
        <v>4.2699999999999996</v>
      </c>
      <c r="CE106" s="140">
        <v>4.2700000000000004E-3</v>
      </c>
      <c r="CF106" s="141">
        <v>8.6999999999999993</v>
      </c>
      <c r="CG106" s="141">
        <v>6</v>
      </c>
      <c r="CH106" s="141">
        <v>3.4</v>
      </c>
      <c r="CI106" s="141">
        <v>2.2000000000000002</v>
      </c>
      <c r="CJ106" s="142">
        <v>1</v>
      </c>
      <c r="CK106" s="138">
        <v>92</v>
      </c>
      <c r="CL106" s="128"/>
    </row>
    <row r="107" spans="3:90" ht="12.75" customHeight="1" x14ac:dyDescent="0.2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BN107" s="132"/>
      <c r="BO107" s="134">
        <v>93</v>
      </c>
      <c r="BP107" s="134">
        <v>396</v>
      </c>
      <c r="BQ107" s="135">
        <v>6.6</v>
      </c>
      <c r="BR107" s="136">
        <v>6.6E-3</v>
      </c>
      <c r="BS107" s="137">
        <v>13.5</v>
      </c>
      <c r="BT107" s="137">
        <v>9.3000000000000007</v>
      </c>
      <c r="BU107" s="137">
        <v>5.2</v>
      </c>
      <c r="BV107" s="137">
        <v>3.4</v>
      </c>
      <c r="BW107" s="142">
        <v>1.5</v>
      </c>
      <c r="BX107" s="134">
        <v>93</v>
      </c>
      <c r="BY107" s="134">
        <v>177</v>
      </c>
      <c r="BZ107" s="134">
        <v>396</v>
      </c>
      <c r="CA107" s="129"/>
      <c r="CB107" s="138">
        <v>93</v>
      </c>
      <c r="CC107" s="138">
        <v>257</v>
      </c>
      <c r="CD107" s="139">
        <v>4.28</v>
      </c>
      <c r="CE107" s="140">
        <v>4.28E-3</v>
      </c>
      <c r="CF107" s="141">
        <v>8.6999999999999993</v>
      </c>
      <c r="CG107" s="141">
        <v>6</v>
      </c>
      <c r="CH107" s="141">
        <v>3.4</v>
      </c>
      <c r="CI107" s="141">
        <v>2.2000000000000002</v>
      </c>
      <c r="CJ107" s="142">
        <v>1</v>
      </c>
      <c r="CK107" s="138">
        <v>93</v>
      </c>
      <c r="CL107" s="128"/>
    </row>
    <row r="108" spans="3:90" ht="12.75" customHeight="1" x14ac:dyDescent="0.2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BN108" s="128"/>
      <c r="BO108" s="134">
        <v>94</v>
      </c>
      <c r="BP108" s="134">
        <v>399</v>
      </c>
      <c r="BQ108" s="135">
        <v>6.65</v>
      </c>
      <c r="BR108" s="136">
        <v>6.6499999999999997E-3</v>
      </c>
      <c r="BS108" s="137">
        <v>13.6</v>
      </c>
      <c r="BT108" s="137">
        <v>9.4</v>
      </c>
      <c r="BU108" s="137">
        <v>5.3</v>
      </c>
      <c r="BV108" s="137">
        <v>3.4</v>
      </c>
      <c r="BW108" s="142">
        <v>1.5</v>
      </c>
      <c r="BX108" s="134">
        <v>94</v>
      </c>
      <c r="BY108" s="134">
        <v>179</v>
      </c>
      <c r="BZ108" s="134">
        <v>399</v>
      </c>
      <c r="CA108" s="129"/>
      <c r="CB108" s="138">
        <v>94</v>
      </c>
      <c r="CC108" s="138">
        <v>259</v>
      </c>
      <c r="CD108" s="139">
        <v>4.32</v>
      </c>
      <c r="CE108" s="140">
        <v>4.3200000000000001E-3</v>
      </c>
      <c r="CF108" s="141">
        <v>8.8000000000000007</v>
      </c>
      <c r="CG108" s="141">
        <v>6.1</v>
      </c>
      <c r="CH108" s="141">
        <v>3.4</v>
      </c>
      <c r="CI108" s="141">
        <v>2.2000000000000002</v>
      </c>
      <c r="CJ108" s="142">
        <v>1</v>
      </c>
      <c r="CK108" s="138">
        <v>94</v>
      </c>
      <c r="CL108" s="128"/>
    </row>
    <row r="109" spans="3:90" ht="12.75" customHeight="1" x14ac:dyDescent="0.2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BN109" s="128"/>
      <c r="BO109" s="134">
        <v>95</v>
      </c>
      <c r="BP109" s="134">
        <v>402</v>
      </c>
      <c r="BQ109" s="135">
        <v>6.7</v>
      </c>
      <c r="BR109" s="136">
        <v>6.7000000000000002E-3</v>
      </c>
      <c r="BS109" s="137">
        <v>13.7</v>
      </c>
      <c r="BT109" s="137">
        <v>9.4</v>
      </c>
      <c r="BU109" s="137">
        <v>5.3</v>
      </c>
      <c r="BV109" s="137">
        <v>3.4</v>
      </c>
      <c r="BW109" s="142">
        <v>1.5</v>
      </c>
      <c r="BX109" s="134">
        <v>95</v>
      </c>
      <c r="BY109" s="134">
        <v>181</v>
      </c>
      <c r="BZ109" s="134">
        <v>402</v>
      </c>
      <c r="CA109" s="129"/>
      <c r="CB109" s="138">
        <v>95</v>
      </c>
      <c r="CC109" s="138">
        <v>261</v>
      </c>
      <c r="CD109" s="139">
        <v>4.3499999999999996</v>
      </c>
      <c r="CE109" s="140">
        <v>4.3499999999999997E-3</v>
      </c>
      <c r="CF109" s="141">
        <v>8.9</v>
      </c>
      <c r="CG109" s="141">
        <v>6.1</v>
      </c>
      <c r="CH109" s="141">
        <v>3.5</v>
      </c>
      <c r="CI109" s="141">
        <v>2.2000000000000002</v>
      </c>
      <c r="CJ109" s="142">
        <v>1</v>
      </c>
      <c r="CK109" s="138">
        <v>95</v>
      </c>
      <c r="CL109" s="128"/>
    </row>
    <row r="110" spans="3:90" ht="12.75" customHeight="1" x14ac:dyDescent="0.2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BN110" s="128"/>
      <c r="BO110" s="134">
        <v>96</v>
      </c>
      <c r="BP110" s="134">
        <v>404</v>
      </c>
      <c r="BQ110" s="135">
        <v>6.73</v>
      </c>
      <c r="BR110" s="136">
        <v>6.7299999999999999E-3</v>
      </c>
      <c r="BS110" s="137">
        <v>13.7</v>
      </c>
      <c r="BT110" s="137">
        <v>9.5</v>
      </c>
      <c r="BU110" s="137">
        <v>5.3</v>
      </c>
      <c r="BV110" s="137">
        <v>3.4</v>
      </c>
      <c r="BW110" s="142">
        <v>1.5</v>
      </c>
      <c r="BX110" s="134">
        <v>96</v>
      </c>
      <c r="BY110" s="134">
        <v>182</v>
      </c>
      <c r="BZ110" s="134">
        <v>404</v>
      </c>
      <c r="CA110" s="129"/>
      <c r="CB110" s="138">
        <v>96</v>
      </c>
      <c r="CC110" s="138">
        <v>263</v>
      </c>
      <c r="CD110" s="139">
        <v>4.38</v>
      </c>
      <c r="CE110" s="140">
        <v>4.3800000000000002E-3</v>
      </c>
      <c r="CF110" s="141">
        <v>8.9</v>
      </c>
      <c r="CG110" s="141">
        <v>6.2</v>
      </c>
      <c r="CH110" s="141">
        <v>3.5</v>
      </c>
      <c r="CI110" s="141">
        <v>2.2000000000000002</v>
      </c>
      <c r="CJ110" s="142">
        <v>1</v>
      </c>
      <c r="CK110" s="138">
        <v>96</v>
      </c>
      <c r="CL110" s="128"/>
    </row>
    <row r="111" spans="3:90" ht="12.75" customHeight="1" x14ac:dyDescent="0.2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BN111" s="128"/>
      <c r="BO111" s="134">
        <v>97</v>
      </c>
      <c r="BP111" s="134">
        <v>407</v>
      </c>
      <c r="BQ111" s="135">
        <v>6.78</v>
      </c>
      <c r="BR111" s="136">
        <v>6.7799999999999996E-3</v>
      </c>
      <c r="BS111" s="137">
        <v>13.8</v>
      </c>
      <c r="BT111" s="137">
        <v>9.6</v>
      </c>
      <c r="BU111" s="137">
        <v>5.4</v>
      </c>
      <c r="BV111" s="137">
        <v>3.5</v>
      </c>
      <c r="BW111" s="142">
        <v>1.5</v>
      </c>
      <c r="BX111" s="134">
        <v>97</v>
      </c>
      <c r="BY111" s="134">
        <v>184</v>
      </c>
      <c r="BZ111" s="134">
        <v>407</v>
      </c>
      <c r="CA111" s="129"/>
      <c r="CB111" s="138">
        <v>97</v>
      </c>
      <c r="CC111" s="138">
        <v>265</v>
      </c>
      <c r="CD111" s="139">
        <v>4.42</v>
      </c>
      <c r="CE111" s="140">
        <v>4.4200000000000003E-3</v>
      </c>
      <c r="CF111" s="141">
        <v>9</v>
      </c>
      <c r="CG111" s="141">
        <v>6.2</v>
      </c>
      <c r="CH111" s="141">
        <v>3.5</v>
      </c>
      <c r="CI111" s="141">
        <v>2.2999999999999998</v>
      </c>
      <c r="CJ111" s="142">
        <v>1</v>
      </c>
      <c r="CK111" s="138">
        <v>97</v>
      </c>
      <c r="CL111" s="128"/>
    </row>
    <row r="112" spans="3:90" ht="12.75" customHeight="1" x14ac:dyDescent="0.2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BN112" s="128"/>
      <c r="BO112" s="134">
        <v>98</v>
      </c>
      <c r="BP112" s="134">
        <v>410</v>
      </c>
      <c r="BQ112" s="135">
        <v>6.83</v>
      </c>
      <c r="BR112" s="136">
        <v>6.8300000000000001E-3</v>
      </c>
      <c r="BS112" s="137">
        <v>13.9</v>
      </c>
      <c r="BT112" s="137">
        <v>9.6</v>
      </c>
      <c r="BU112" s="137">
        <v>5.4</v>
      </c>
      <c r="BV112" s="137">
        <v>3.5</v>
      </c>
      <c r="BW112" s="142">
        <v>1.5</v>
      </c>
      <c r="BX112" s="134">
        <v>98</v>
      </c>
      <c r="BY112" s="134">
        <v>187</v>
      </c>
      <c r="BZ112" s="134">
        <v>411</v>
      </c>
      <c r="CA112" s="129"/>
      <c r="CB112" s="138">
        <v>98</v>
      </c>
      <c r="CC112" s="138">
        <v>267</v>
      </c>
      <c r="CD112" s="139">
        <v>4.45</v>
      </c>
      <c r="CE112" s="140">
        <v>4.45E-3</v>
      </c>
      <c r="CF112" s="141">
        <v>9.1</v>
      </c>
      <c r="CG112" s="141">
        <v>6.3</v>
      </c>
      <c r="CH112" s="141">
        <v>3.5</v>
      </c>
      <c r="CI112" s="141">
        <v>2.2999999999999998</v>
      </c>
      <c r="CJ112" s="142">
        <v>1</v>
      </c>
      <c r="CK112" s="138">
        <v>98</v>
      </c>
      <c r="CL112" s="128"/>
    </row>
    <row r="113" spans="4:90" ht="12.75" customHeight="1" x14ac:dyDescent="0.2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BN113" s="128"/>
      <c r="BO113" s="134">
        <v>99</v>
      </c>
      <c r="BP113" s="134">
        <v>413</v>
      </c>
      <c r="BQ113" s="135">
        <v>6.88</v>
      </c>
      <c r="BR113" s="136">
        <v>6.8799999999999998E-3</v>
      </c>
      <c r="BS113" s="137">
        <v>14</v>
      </c>
      <c r="BT113" s="137">
        <v>9.6999999999999993</v>
      </c>
      <c r="BU113" s="137">
        <v>5.5</v>
      </c>
      <c r="BV113" s="137">
        <v>3.5</v>
      </c>
      <c r="BW113" s="142">
        <v>1.6</v>
      </c>
      <c r="BX113" s="134">
        <v>99</v>
      </c>
      <c r="BY113" s="134">
        <v>189</v>
      </c>
      <c r="BZ113" s="134">
        <v>414</v>
      </c>
      <c r="CA113" s="129"/>
      <c r="CB113" s="138">
        <v>99</v>
      </c>
      <c r="CC113" s="138">
        <v>268</v>
      </c>
      <c r="CD113" s="139">
        <v>4.47</v>
      </c>
      <c r="CE113" s="140">
        <v>4.47E-3</v>
      </c>
      <c r="CF113" s="141">
        <v>9.1</v>
      </c>
      <c r="CG113" s="141">
        <v>6.3</v>
      </c>
      <c r="CH113" s="141">
        <v>3.5</v>
      </c>
      <c r="CI113" s="141">
        <v>2.2999999999999998</v>
      </c>
      <c r="CJ113" s="142">
        <v>1</v>
      </c>
      <c r="CK113" s="138">
        <v>99</v>
      </c>
      <c r="CL113" s="128"/>
    </row>
    <row r="114" spans="4:90" ht="12.75" customHeight="1" x14ac:dyDescent="0.2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BN114" s="128"/>
      <c r="BO114" s="134">
        <v>100</v>
      </c>
      <c r="BP114" s="134">
        <v>416</v>
      </c>
      <c r="BQ114" s="135">
        <v>6.93</v>
      </c>
      <c r="BR114" s="136">
        <v>6.9300000000000004E-3</v>
      </c>
      <c r="BS114" s="137">
        <v>14.1</v>
      </c>
      <c r="BT114" s="137">
        <v>9.8000000000000007</v>
      </c>
      <c r="BU114" s="137">
        <v>5.5</v>
      </c>
      <c r="BV114" s="137">
        <v>3.5</v>
      </c>
      <c r="BW114" s="142">
        <v>1.6</v>
      </c>
      <c r="BX114" s="134">
        <v>100</v>
      </c>
      <c r="BY114" s="134">
        <v>191</v>
      </c>
      <c r="BZ114" s="134">
        <v>417</v>
      </c>
      <c r="CA114" s="129"/>
      <c r="CB114" s="138">
        <v>100</v>
      </c>
      <c r="CC114" s="138">
        <v>270</v>
      </c>
      <c r="CD114" s="139">
        <v>4.5</v>
      </c>
      <c r="CE114" s="140">
        <v>4.4999999999999997E-3</v>
      </c>
      <c r="CF114" s="141">
        <v>9.1999999999999993</v>
      </c>
      <c r="CG114" s="141">
        <v>6.3</v>
      </c>
      <c r="CH114" s="141">
        <v>3.6</v>
      </c>
      <c r="CI114" s="141">
        <v>2.2999999999999998</v>
      </c>
      <c r="CJ114" s="142">
        <v>1</v>
      </c>
      <c r="CK114" s="138">
        <v>100</v>
      </c>
      <c r="CL114" s="128"/>
    </row>
    <row r="115" spans="4:90" ht="12.75" customHeight="1" x14ac:dyDescent="0.2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BN115" s="128"/>
      <c r="BO115" s="134">
        <v>101</v>
      </c>
      <c r="BP115" s="134">
        <v>418</v>
      </c>
      <c r="BQ115" s="135">
        <v>6.97</v>
      </c>
      <c r="BR115" s="136">
        <v>6.9699999999999996E-3</v>
      </c>
      <c r="BS115" s="137">
        <v>14.2</v>
      </c>
      <c r="BT115" s="137">
        <v>9.8000000000000007</v>
      </c>
      <c r="BU115" s="137">
        <v>5.5</v>
      </c>
      <c r="BV115" s="137">
        <v>3.6</v>
      </c>
      <c r="BW115" s="142">
        <v>1.6</v>
      </c>
      <c r="BX115" s="134">
        <v>101</v>
      </c>
      <c r="BY115" s="134">
        <v>192</v>
      </c>
      <c r="BZ115" s="134">
        <v>418</v>
      </c>
      <c r="CA115" s="129"/>
      <c r="CB115" s="138">
        <v>101</v>
      </c>
      <c r="CC115" s="138">
        <v>272</v>
      </c>
      <c r="CD115" s="139">
        <v>4.53</v>
      </c>
      <c r="CE115" s="140">
        <v>4.5300000000000002E-3</v>
      </c>
      <c r="CF115" s="141">
        <v>9.3000000000000007</v>
      </c>
      <c r="CG115" s="141">
        <v>6.4</v>
      </c>
      <c r="CH115" s="141">
        <v>3.6</v>
      </c>
      <c r="CI115" s="141">
        <v>2.2999999999999998</v>
      </c>
      <c r="CJ115" s="142">
        <v>1</v>
      </c>
      <c r="CK115" s="138">
        <v>101</v>
      </c>
      <c r="CL115" s="128"/>
    </row>
    <row r="116" spans="4:90" ht="12.75" customHeight="1" x14ac:dyDescent="0.2">
      <c r="BN116" s="128"/>
      <c r="BO116" s="134">
        <v>102</v>
      </c>
      <c r="BP116" s="134">
        <v>421</v>
      </c>
      <c r="BQ116" s="135">
        <v>7.02</v>
      </c>
      <c r="BR116" s="136">
        <v>7.0200000000000002E-3</v>
      </c>
      <c r="BS116" s="137">
        <v>14.3</v>
      </c>
      <c r="BT116" s="137">
        <v>9.9</v>
      </c>
      <c r="BU116" s="137">
        <v>5.6</v>
      </c>
      <c r="BV116" s="137">
        <v>3.6</v>
      </c>
      <c r="BW116" s="142">
        <v>1.6</v>
      </c>
      <c r="BX116" s="134">
        <v>102</v>
      </c>
      <c r="BY116" s="134">
        <v>194</v>
      </c>
      <c r="BZ116" s="134">
        <v>421</v>
      </c>
      <c r="CA116" s="129"/>
      <c r="CB116" s="138">
        <v>102</v>
      </c>
      <c r="CC116" s="138">
        <v>274</v>
      </c>
      <c r="CD116" s="139">
        <v>4.57</v>
      </c>
      <c r="CE116" s="140">
        <v>4.5700000000000003E-3</v>
      </c>
      <c r="CF116" s="141">
        <v>9.3000000000000007</v>
      </c>
      <c r="CG116" s="141">
        <v>6.4</v>
      </c>
      <c r="CH116" s="141">
        <v>3.6</v>
      </c>
      <c r="CI116" s="141">
        <v>2.2999999999999998</v>
      </c>
      <c r="CJ116" s="142">
        <v>1</v>
      </c>
      <c r="CK116" s="138">
        <v>102</v>
      </c>
      <c r="CL116" s="128"/>
    </row>
    <row r="117" spans="4:90" ht="12.75" customHeight="1" x14ac:dyDescent="0.2">
      <c r="BN117" s="128"/>
      <c r="BO117" s="134">
        <v>103</v>
      </c>
      <c r="BP117" s="134">
        <v>424</v>
      </c>
      <c r="BQ117" s="135">
        <v>7.07</v>
      </c>
      <c r="BR117" s="136">
        <v>7.0699999999999999E-3</v>
      </c>
      <c r="BS117" s="137">
        <v>14.4</v>
      </c>
      <c r="BT117" s="137">
        <v>10</v>
      </c>
      <c r="BU117" s="137">
        <v>5.6</v>
      </c>
      <c r="BV117" s="137">
        <v>3.6</v>
      </c>
      <c r="BW117" s="142">
        <v>1.6</v>
      </c>
      <c r="BX117" s="134">
        <v>103</v>
      </c>
      <c r="BY117" s="134">
        <v>196</v>
      </c>
      <c r="BZ117" s="134">
        <v>424</v>
      </c>
      <c r="CA117" s="129"/>
      <c r="CB117" s="138">
        <v>103</v>
      </c>
      <c r="CC117" s="138">
        <v>276</v>
      </c>
      <c r="CD117" s="139">
        <v>4.5999999999999996</v>
      </c>
      <c r="CE117" s="140">
        <v>4.5999999999999999E-3</v>
      </c>
      <c r="CF117" s="141">
        <v>9.4</v>
      </c>
      <c r="CG117" s="141">
        <v>6.5</v>
      </c>
      <c r="CH117" s="141">
        <v>3.7</v>
      </c>
      <c r="CI117" s="141">
        <v>2.2999999999999998</v>
      </c>
      <c r="CJ117" s="142">
        <v>1</v>
      </c>
      <c r="CK117" s="138">
        <v>103</v>
      </c>
      <c r="CL117" s="128"/>
    </row>
    <row r="118" spans="4:90" ht="12.75" customHeight="1" x14ac:dyDescent="0.2">
      <c r="BN118" s="128"/>
      <c r="BO118" s="134">
        <v>104</v>
      </c>
      <c r="BP118" s="134">
        <v>427</v>
      </c>
      <c r="BQ118" s="135">
        <v>7.12</v>
      </c>
      <c r="BR118" s="136">
        <v>7.1199999999999996E-3</v>
      </c>
      <c r="BS118" s="137">
        <v>14.5</v>
      </c>
      <c r="BT118" s="137">
        <v>10</v>
      </c>
      <c r="BU118" s="137">
        <v>5.6</v>
      </c>
      <c r="BV118" s="137">
        <v>3.6</v>
      </c>
      <c r="BW118" s="142">
        <v>1.6</v>
      </c>
      <c r="BX118" s="134">
        <v>104</v>
      </c>
      <c r="BY118" s="134">
        <v>198</v>
      </c>
      <c r="BZ118" s="134">
        <v>427</v>
      </c>
      <c r="CA118" s="129"/>
      <c r="CB118" s="138">
        <v>104</v>
      </c>
      <c r="CC118" s="138">
        <v>277</v>
      </c>
      <c r="CD118" s="139">
        <v>4.62</v>
      </c>
      <c r="CE118" s="140">
        <v>4.62E-3</v>
      </c>
      <c r="CF118" s="141">
        <v>9.4</v>
      </c>
      <c r="CG118" s="141">
        <v>6.5</v>
      </c>
      <c r="CH118" s="141">
        <v>3.7</v>
      </c>
      <c r="CI118" s="141">
        <v>2.4</v>
      </c>
      <c r="CJ118" s="142">
        <v>1</v>
      </c>
      <c r="CK118" s="138">
        <v>104</v>
      </c>
      <c r="CL118" s="128"/>
    </row>
    <row r="119" spans="4:90" ht="12.75" customHeight="1" x14ac:dyDescent="0.2">
      <c r="BN119" s="128"/>
      <c r="BO119" s="134">
        <v>105</v>
      </c>
      <c r="BP119" s="134">
        <v>429</v>
      </c>
      <c r="BQ119" s="135">
        <v>7.15</v>
      </c>
      <c r="BR119" s="136">
        <v>7.1500000000000001E-3</v>
      </c>
      <c r="BS119" s="137">
        <v>14.6</v>
      </c>
      <c r="BT119" s="137">
        <v>10.1</v>
      </c>
      <c r="BU119" s="137">
        <v>5.7</v>
      </c>
      <c r="BV119" s="137">
        <v>3.6</v>
      </c>
      <c r="BW119" s="142">
        <v>1.6</v>
      </c>
      <c r="BX119" s="134">
        <v>105</v>
      </c>
      <c r="BY119" s="134">
        <v>200</v>
      </c>
      <c r="BZ119" s="134">
        <v>430</v>
      </c>
      <c r="CA119" s="129"/>
      <c r="CB119" s="138">
        <v>105</v>
      </c>
      <c r="CC119" s="138">
        <v>279</v>
      </c>
      <c r="CD119" s="139">
        <v>4.6500000000000004</v>
      </c>
      <c r="CE119" s="140">
        <v>4.6499999999999996E-3</v>
      </c>
      <c r="CF119" s="141">
        <v>9.5</v>
      </c>
      <c r="CG119" s="141">
        <v>6.5</v>
      </c>
      <c r="CH119" s="141">
        <v>3.7</v>
      </c>
      <c r="CI119" s="141">
        <v>2.4</v>
      </c>
      <c r="CJ119" s="142">
        <v>1.1000000000000001</v>
      </c>
      <c r="CK119" s="138">
        <v>105</v>
      </c>
      <c r="CL119" s="128"/>
    </row>
    <row r="120" spans="4:90" ht="12.75" customHeight="1" x14ac:dyDescent="0.2">
      <c r="BN120" s="128"/>
      <c r="BO120" s="134">
        <v>106</v>
      </c>
      <c r="BP120" s="134">
        <v>432</v>
      </c>
      <c r="BQ120" s="135">
        <v>7.2</v>
      </c>
      <c r="BR120" s="136">
        <v>7.1999999999999998E-3</v>
      </c>
      <c r="BS120" s="137">
        <v>14.7</v>
      </c>
      <c r="BT120" s="137">
        <v>10.1</v>
      </c>
      <c r="BU120" s="137">
        <v>5.7</v>
      </c>
      <c r="BV120" s="137">
        <v>3.7</v>
      </c>
      <c r="BW120" s="142">
        <v>1.6</v>
      </c>
      <c r="BX120" s="134">
        <v>106</v>
      </c>
      <c r="BY120" s="134">
        <v>202</v>
      </c>
      <c r="BZ120" s="134">
        <v>433</v>
      </c>
      <c r="CA120" s="129"/>
      <c r="CB120" s="138">
        <v>106</v>
      </c>
      <c r="CC120" s="138">
        <v>281</v>
      </c>
      <c r="CD120" s="139">
        <v>4.68</v>
      </c>
      <c r="CE120" s="140">
        <v>4.6800000000000001E-3</v>
      </c>
      <c r="CF120" s="141">
        <v>9.6</v>
      </c>
      <c r="CG120" s="141">
        <v>6.6</v>
      </c>
      <c r="CH120" s="141">
        <v>3.7</v>
      </c>
      <c r="CI120" s="141">
        <v>2.4</v>
      </c>
      <c r="CJ120" s="142">
        <v>1.1000000000000001</v>
      </c>
      <c r="CK120" s="138">
        <v>106</v>
      </c>
      <c r="CL120" s="128"/>
    </row>
    <row r="121" spans="4:90" ht="12.75" customHeight="1" x14ac:dyDescent="0.2">
      <c r="BN121" s="128"/>
      <c r="BO121" s="134">
        <v>107</v>
      </c>
      <c r="BP121" s="134">
        <v>435</v>
      </c>
      <c r="BQ121" s="135">
        <v>7.25</v>
      </c>
      <c r="BR121" s="136">
        <v>7.2500000000000004E-3</v>
      </c>
      <c r="BS121" s="137">
        <v>14.8</v>
      </c>
      <c r="BT121" s="137">
        <v>10.199999999999999</v>
      </c>
      <c r="BU121" s="137">
        <v>5.8</v>
      </c>
      <c r="BV121" s="137">
        <v>3.7</v>
      </c>
      <c r="BW121" s="142">
        <v>1.6</v>
      </c>
      <c r="BX121" s="134">
        <v>107</v>
      </c>
      <c r="BY121" s="134">
        <v>204</v>
      </c>
      <c r="BZ121" s="134">
        <v>436</v>
      </c>
      <c r="CA121" s="129"/>
      <c r="CB121" s="138">
        <v>107</v>
      </c>
      <c r="CC121" s="138">
        <v>283</v>
      </c>
      <c r="CD121" s="139">
        <v>4.72</v>
      </c>
      <c r="CE121" s="140">
        <v>4.7200000000000002E-3</v>
      </c>
      <c r="CF121" s="141">
        <v>9.6</v>
      </c>
      <c r="CG121" s="141">
        <v>6.6</v>
      </c>
      <c r="CH121" s="141">
        <v>3.7</v>
      </c>
      <c r="CI121" s="141">
        <v>2.4</v>
      </c>
      <c r="CJ121" s="142">
        <v>1.1000000000000001</v>
      </c>
      <c r="CK121" s="138">
        <v>107</v>
      </c>
      <c r="CL121" s="128"/>
    </row>
    <row r="122" spans="4:90" ht="12.75" customHeight="1" x14ac:dyDescent="0.2">
      <c r="BN122" s="128"/>
      <c r="BO122" s="134">
        <v>108</v>
      </c>
      <c r="BP122" s="134">
        <v>438</v>
      </c>
      <c r="BQ122" s="135">
        <v>7.3</v>
      </c>
      <c r="BR122" s="136">
        <v>7.3000000000000001E-3</v>
      </c>
      <c r="BS122" s="137">
        <v>14.9</v>
      </c>
      <c r="BT122" s="137">
        <v>10.3</v>
      </c>
      <c r="BU122" s="137">
        <v>5.8</v>
      </c>
      <c r="BV122" s="137">
        <v>3.7</v>
      </c>
      <c r="BW122" s="142">
        <v>1.7</v>
      </c>
      <c r="BX122" s="134">
        <v>108</v>
      </c>
      <c r="BY122" s="134">
        <v>206</v>
      </c>
      <c r="BZ122" s="134">
        <v>438</v>
      </c>
      <c r="CA122" s="129"/>
      <c r="CB122" s="138">
        <v>108</v>
      </c>
      <c r="CC122" s="138">
        <v>284</v>
      </c>
      <c r="CD122" s="139">
        <v>4.7300000000000004</v>
      </c>
      <c r="CE122" s="140">
        <v>4.7299999999999998E-3</v>
      </c>
      <c r="CF122" s="141">
        <v>9.6999999999999993</v>
      </c>
      <c r="CG122" s="141">
        <v>6.7</v>
      </c>
      <c r="CH122" s="141">
        <v>3.8</v>
      </c>
      <c r="CI122" s="141">
        <v>2.4</v>
      </c>
      <c r="CJ122" s="142">
        <v>1.1000000000000001</v>
      </c>
      <c r="CK122" s="138">
        <v>108</v>
      </c>
      <c r="CL122" s="128"/>
    </row>
    <row r="123" spans="4:90" ht="12.75" customHeight="1" x14ac:dyDescent="0.2">
      <c r="BN123" s="128"/>
      <c r="BO123" s="134">
        <v>109</v>
      </c>
      <c r="BP123" s="134">
        <v>440</v>
      </c>
      <c r="BQ123" s="135">
        <v>7.33</v>
      </c>
      <c r="BR123" s="136">
        <v>7.3299999999999997E-3</v>
      </c>
      <c r="BS123" s="137">
        <v>15</v>
      </c>
      <c r="BT123" s="137">
        <v>10.3</v>
      </c>
      <c r="BU123" s="137">
        <v>5.8</v>
      </c>
      <c r="BV123" s="137">
        <v>3.7</v>
      </c>
      <c r="BW123" s="142">
        <v>1.7</v>
      </c>
      <c r="BX123" s="134">
        <v>109</v>
      </c>
      <c r="BY123" s="134">
        <v>207</v>
      </c>
      <c r="BZ123" s="134">
        <v>440</v>
      </c>
      <c r="CA123" s="129"/>
      <c r="CB123" s="138">
        <v>109</v>
      </c>
      <c r="CC123" s="138">
        <v>286</v>
      </c>
      <c r="CD123" s="139">
        <v>4.7699999999999996</v>
      </c>
      <c r="CE123" s="140">
        <v>4.7699999999999999E-3</v>
      </c>
      <c r="CF123" s="141">
        <v>9.6999999999999993</v>
      </c>
      <c r="CG123" s="141">
        <v>6.7</v>
      </c>
      <c r="CH123" s="141">
        <v>3.8</v>
      </c>
      <c r="CI123" s="141">
        <v>2.4</v>
      </c>
      <c r="CJ123" s="142">
        <v>1.1000000000000001</v>
      </c>
      <c r="CK123" s="138">
        <v>109</v>
      </c>
      <c r="CL123" s="128"/>
    </row>
    <row r="124" spans="4:90" ht="12.75" customHeight="1" x14ac:dyDescent="0.2">
      <c r="BN124" s="128"/>
      <c r="BO124" s="134">
        <v>110</v>
      </c>
      <c r="BP124" s="134">
        <v>443</v>
      </c>
      <c r="BQ124" s="135">
        <v>7.38</v>
      </c>
      <c r="BR124" s="136">
        <v>7.3800000000000003E-3</v>
      </c>
      <c r="BS124" s="137">
        <v>15.1</v>
      </c>
      <c r="BT124" s="137">
        <v>10.4</v>
      </c>
      <c r="BU124" s="137">
        <v>5.9</v>
      </c>
      <c r="BV124" s="137">
        <v>3.8</v>
      </c>
      <c r="BW124" s="142">
        <v>1.7</v>
      </c>
      <c r="BX124" s="134">
        <v>110</v>
      </c>
      <c r="BY124" s="134">
        <v>209</v>
      </c>
      <c r="BZ124" s="134">
        <v>443</v>
      </c>
      <c r="CA124" s="129"/>
      <c r="CB124" s="138">
        <v>110</v>
      </c>
      <c r="CC124" s="138">
        <v>288</v>
      </c>
      <c r="CD124" s="139">
        <v>4.8</v>
      </c>
      <c r="CE124" s="140">
        <v>4.7999999999999996E-3</v>
      </c>
      <c r="CF124" s="141">
        <v>9.8000000000000007</v>
      </c>
      <c r="CG124" s="141">
        <v>6.8</v>
      </c>
      <c r="CH124" s="141">
        <v>3.8</v>
      </c>
      <c r="CI124" s="141">
        <v>2.4</v>
      </c>
      <c r="CJ124" s="142">
        <v>1.1000000000000001</v>
      </c>
      <c r="CK124" s="138">
        <v>110</v>
      </c>
      <c r="CL124" s="128"/>
    </row>
    <row r="125" spans="4:90" ht="12.75" customHeight="1" x14ac:dyDescent="0.2">
      <c r="BN125" s="128"/>
      <c r="BO125" s="134">
        <v>111</v>
      </c>
      <c r="BP125" s="134">
        <v>446</v>
      </c>
      <c r="BQ125" s="135">
        <v>7.43</v>
      </c>
      <c r="BR125" s="136">
        <v>7.43E-3</v>
      </c>
      <c r="BS125" s="137">
        <v>15.2</v>
      </c>
      <c r="BT125" s="137">
        <v>10.5</v>
      </c>
      <c r="BU125" s="137">
        <v>5.9</v>
      </c>
      <c r="BV125" s="137">
        <v>3.8</v>
      </c>
      <c r="BW125" s="142">
        <v>1.7</v>
      </c>
      <c r="BX125" s="134">
        <v>111</v>
      </c>
      <c r="BY125" s="134">
        <v>211</v>
      </c>
      <c r="BZ125" s="134">
        <v>446</v>
      </c>
      <c r="CA125" s="129"/>
      <c r="CB125" s="138">
        <v>111</v>
      </c>
      <c r="CC125" s="138">
        <v>290</v>
      </c>
      <c r="CD125" s="139">
        <v>4.83</v>
      </c>
      <c r="CE125" s="140">
        <v>4.8300000000000001E-3</v>
      </c>
      <c r="CF125" s="141">
        <v>9.9</v>
      </c>
      <c r="CG125" s="141">
        <v>6.8</v>
      </c>
      <c r="CH125" s="141">
        <v>3.8</v>
      </c>
      <c r="CI125" s="141">
        <v>2.5</v>
      </c>
      <c r="CJ125" s="142">
        <v>1.1000000000000001</v>
      </c>
      <c r="CK125" s="138">
        <v>111</v>
      </c>
      <c r="CL125" s="128"/>
    </row>
    <row r="126" spans="4:90" ht="12.75" customHeight="1" x14ac:dyDescent="0.2">
      <c r="BN126" s="128"/>
      <c r="BO126" s="134">
        <v>112</v>
      </c>
      <c r="BP126" s="134">
        <v>448</v>
      </c>
      <c r="BQ126" s="135">
        <v>7.47</v>
      </c>
      <c r="BR126" s="136">
        <v>7.4700000000000001E-3</v>
      </c>
      <c r="BS126" s="137">
        <v>15.2</v>
      </c>
      <c r="BT126" s="137">
        <v>10.5</v>
      </c>
      <c r="BU126" s="137">
        <v>5.9</v>
      </c>
      <c r="BV126" s="137">
        <v>3.8</v>
      </c>
      <c r="BW126" s="142">
        <v>1.7</v>
      </c>
      <c r="BX126" s="134">
        <v>112</v>
      </c>
      <c r="BY126" s="134">
        <v>213</v>
      </c>
      <c r="BZ126" s="134">
        <v>448</v>
      </c>
      <c r="CA126" s="129"/>
      <c r="CB126" s="138">
        <v>112</v>
      </c>
      <c r="CC126" s="138">
        <v>292</v>
      </c>
      <c r="CD126" s="139">
        <v>4.87</v>
      </c>
      <c r="CE126" s="140">
        <v>4.8700000000000002E-3</v>
      </c>
      <c r="CF126" s="141">
        <v>9.9</v>
      </c>
      <c r="CG126" s="141">
        <v>6.9</v>
      </c>
      <c r="CH126" s="141">
        <v>3.9</v>
      </c>
      <c r="CI126" s="141">
        <v>2.5</v>
      </c>
      <c r="CJ126" s="142">
        <v>1.1000000000000001</v>
      </c>
      <c r="CK126" s="138">
        <v>112</v>
      </c>
      <c r="CL126" s="128"/>
    </row>
    <row r="127" spans="4:90" ht="12.75" customHeight="1" x14ac:dyDescent="0.2">
      <c r="BN127" s="128"/>
      <c r="BO127" s="134">
        <v>113</v>
      </c>
      <c r="BP127" s="134">
        <v>451</v>
      </c>
      <c r="BQ127" s="135">
        <v>7.52</v>
      </c>
      <c r="BR127" s="136">
        <v>7.5199999999999998E-3</v>
      </c>
      <c r="BS127" s="137">
        <v>15.3</v>
      </c>
      <c r="BT127" s="137">
        <v>10.6</v>
      </c>
      <c r="BU127" s="137">
        <v>6</v>
      </c>
      <c r="BV127" s="137">
        <v>3.8</v>
      </c>
      <c r="BW127" s="142">
        <v>1.7</v>
      </c>
      <c r="BX127" s="134">
        <v>113</v>
      </c>
      <c r="BY127" s="134">
        <v>215</v>
      </c>
      <c r="BZ127" s="134">
        <v>451</v>
      </c>
      <c r="CA127" s="129"/>
      <c r="CB127" s="138">
        <v>113</v>
      </c>
      <c r="CC127" s="138">
        <v>293</v>
      </c>
      <c r="CD127" s="139">
        <v>4.88</v>
      </c>
      <c r="CE127" s="140">
        <v>4.8799999999999998E-3</v>
      </c>
      <c r="CF127" s="141">
        <v>10</v>
      </c>
      <c r="CG127" s="141">
        <v>6.9</v>
      </c>
      <c r="CH127" s="141">
        <v>3.9</v>
      </c>
      <c r="CI127" s="141">
        <v>2.5</v>
      </c>
      <c r="CJ127" s="142">
        <v>1.1000000000000001</v>
      </c>
      <c r="CK127" s="138">
        <v>113</v>
      </c>
      <c r="CL127" s="128"/>
    </row>
    <row r="128" spans="4:90" ht="12.75" customHeight="1" x14ac:dyDescent="0.2">
      <c r="BN128" s="128"/>
      <c r="BO128" s="134">
        <v>114</v>
      </c>
      <c r="BP128" s="134">
        <v>454</v>
      </c>
      <c r="BQ128" s="135">
        <v>7.57</v>
      </c>
      <c r="BR128" s="136">
        <v>7.5700000000000003E-3</v>
      </c>
      <c r="BS128" s="137">
        <v>15.4</v>
      </c>
      <c r="BT128" s="137">
        <v>10.7</v>
      </c>
      <c r="BU128" s="137">
        <v>6</v>
      </c>
      <c r="BV128" s="137">
        <v>3.9</v>
      </c>
      <c r="BW128" s="142">
        <v>1.7</v>
      </c>
      <c r="BX128" s="134">
        <v>114</v>
      </c>
      <c r="BY128" s="134">
        <v>217</v>
      </c>
      <c r="BZ128" s="134">
        <v>454</v>
      </c>
      <c r="CA128" s="129"/>
      <c r="CB128" s="138">
        <v>114</v>
      </c>
      <c r="CC128" s="138">
        <v>295</v>
      </c>
      <c r="CD128" s="139">
        <v>4.92</v>
      </c>
      <c r="CE128" s="140">
        <v>4.9199999999999999E-3</v>
      </c>
      <c r="CF128" s="141">
        <v>10</v>
      </c>
      <c r="CG128" s="141">
        <v>6.9</v>
      </c>
      <c r="CH128" s="141">
        <v>3.9</v>
      </c>
      <c r="CI128" s="141">
        <v>2.5</v>
      </c>
      <c r="CJ128" s="142">
        <v>1.1000000000000001</v>
      </c>
      <c r="CK128" s="138">
        <v>114</v>
      </c>
      <c r="CL128" s="128"/>
    </row>
    <row r="129" spans="66:90" ht="12.75" customHeight="1" x14ac:dyDescent="0.2">
      <c r="BN129" s="128"/>
      <c r="BO129" s="134">
        <v>115</v>
      </c>
      <c r="BP129" s="134">
        <v>456</v>
      </c>
      <c r="BQ129" s="135">
        <v>7.6</v>
      </c>
      <c r="BR129" s="136">
        <v>7.6E-3</v>
      </c>
      <c r="BS129" s="137">
        <v>15.5</v>
      </c>
      <c r="BT129" s="137">
        <v>10.7</v>
      </c>
      <c r="BU129" s="137">
        <v>6</v>
      </c>
      <c r="BV129" s="137">
        <v>3.9</v>
      </c>
      <c r="BW129" s="142">
        <v>1.7</v>
      </c>
      <c r="BX129" s="134">
        <v>115</v>
      </c>
      <c r="BY129" s="134">
        <v>219</v>
      </c>
      <c r="BZ129" s="134">
        <v>457</v>
      </c>
      <c r="CA129" s="129"/>
      <c r="CB129" s="138">
        <v>115</v>
      </c>
      <c r="CC129" s="138">
        <v>297</v>
      </c>
      <c r="CD129" s="139">
        <v>4.95</v>
      </c>
      <c r="CE129" s="140">
        <v>4.9500000000000004E-3</v>
      </c>
      <c r="CF129" s="141">
        <v>10.1</v>
      </c>
      <c r="CG129" s="141">
        <v>7</v>
      </c>
      <c r="CH129" s="141">
        <v>3.9</v>
      </c>
      <c r="CI129" s="141">
        <v>2.5</v>
      </c>
      <c r="CJ129" s="142">
        <v>1.1000000000000001</v>
      </c>
      <c r="CK129" s="138">
        <v>115</v>
      </c>
      <c r="CL129" s="128"/>
    </row>
    <row r="130" spans="66:90" ht="12.75" customHeight="1" x14ac:dyDescent="0.2">
      <c r="BN130" s="128"/>
      <c r="BO130" s="134">
        <v>116</v>
      </c>
      <c r="BP130" s="134">
        <v>459</v>
      </c>
      <c r="BQ130" s="135">
        <v>7.65</v>
      </c>
      <c r="BR130" s="136">
        <v>7.6499999999999997E-3</v>
      </c>
      <c r="BS130" s="137">
        <v>15.6</v>
      </c>
      <c r="BT130" s="137">
        <v>10.8</v>
      </c>
      <c r="BU130" s="137">
        <v>6.1</v>
      </c>
      <c r="BV130" s="137">
        <v>3.9</v>
      </c>
      <c r="BW130" s="142">
        <v>1.7</v>
      </c>
      <c r="BX130" s="134">
        <v>116</v>
      </c>
      <c r="BY130" s="134">
        <v>221</v>
      </c>
      <c r="BZ130" s="134">
        <v>460</v>
      </c>
      <c r="CA130" s="129"/>
      <c r="CB130" s="138">
        <v>116</v>
      </c>
      <c r="CC130" s="138">
        <v>298</v>
      </c>
      <c r="CD130" s="139">
        <v>4.97</v>
      </c>
      <c r="CE130" s="140">
        <v>4.9699999999999996E-3</v>
      </c>
      <c r="CF130" s="141">
        <v>10.1</v>
      </c>
      <c r="CG130" s="141">
        <v>7</v>
      </c>
      <c r="CH130" s="141">
        <v>3.9</v>
      </c>
      <c r="CI130" s="141">
        <v>2.5</v>
      </c>
      <c r="CJ130" s="142">
        <v>1.1000000000000001</v>
      </c>
      <c r="CK130" s="138">
        <v>116</v>
      </c>
      <c r="CL130" s="128"/>
    </row>
    <row r="131" spans="66:90" ht="12.75" customHeight="1" x14ac:dyDescent="0.2">
      <c r="BN131" s="128"/>
      <c r="BO131" s="134">
        <v>117</v>
      </c>
      <c r="BP131" s="134">
        <v>462</v>
      </c>
      <c r="BQ131" s="135">
        <v>7.7</v>
      </c>
      <c r="BR131" s="136">
        <v>7.7000000000000002E-3</v>
      </c>
      <c r="BS131" s="137">
        <v>15.7</v>
      </c>
      <c r="BT131" s="137">
        <v>10.8</v>
      </c>
      <c r="BU131" s="137">
        <v>6.1</v>
      </c>
      <c r="BV131" s="137">
        <v>3.9</v>
      </c>
      <c r="BW131" s="142">
        <v>1.7</v>
      </c>
      <c r="BX131" s="134">
        <v>117</v>
      </c>
      <c r="BY131" s="134">
        <v>223</v>
      </c>
      <c r="BZ131" s="134">
        <v>462</v>
      </c>
      <c r="CA131" s="129"/>
      <c r="CB131" s="138">
        <v>117</v>
      </c>
      <c r="CC131" s="138">
        <v>300</v>
      </c>
      <c r="CD131" s="139">
        <v>5</v>
      </c>
      <c r="CE131" s="140">
        <v>5.0000000000000001E-3</v>
      </c>
      <c r="CF131" s="141">
        <v>10.199999999999999</v>
      </c>
      <c r="CG131" s="141">
        <v>7</v>
      </c>
      <c r="CH131" s="141">
        <v>4</v>
      </c>
      <c r="CI131" s="141">
        <v>2.6</v>
      </c>
      <c r="CJ131" s="142">
        <v>1.1000000000000001</v>
      </c>
      <c r="CK131" s="138">
        <v>117</v>
      </c>
      <c r="CL131" s="128"/>
    </row>
    <row r="132" spans="66:90" ht="12.75" customHeight="1" x14ac:dyDescent="0.2">
      <c r="BN132" s="128"/>
      <c r="BO132" s="134">
        <v>118</v>
      </c>
      <c r="BP132" s="134">
        <v>464</v>
      </c>
      <c r="BQ132" s="135">
        <v>7.73</v>
      </c>
      <c r="BR132" s="136">
        <v>7.7299999999999999E-3</v>
      </c>
      <c r="BS132" s="137">
        <v>15.8</v>
      </c>
      <c r="BT132" s="137">
        <v>10.9</v>
      </c>
      <c r="BU132" s="137">
        <v>6.1</v>
      </c>
      <c r="BV132" s="137">
        <v>3.9</v>
      </c>
      <c r="BW132" s="142">
        <v>1.7</v>
      </c>
      <c r="BX132" s="134">
        <v>118</v>
      </c>
      <c r="BY132" s="134">
        <v>224</v>
      </c>
      <c r="BZ132" s="134">
        <v>464</v>
      </c>
      <c r="CA132" s="129"/>
      <c r="CB132" s="138">
        <v>118</v>
      </c>
      <c r="CC132" s="138">
        <v>302</v>
      </c>
      <c r="CD132" s="139">
        <v>5.03</v>
      </c>
      <c r="CE132" s="140">
        <v>5.0299999999999997E-3</v>
      </c>
      <c r="CF132" s="141">
        <v>10.3</v>
      </c>
      <c r="CG132" s="141">
        <v>7.1</v>
      </c>
      <c r="CH132" s="141">
        <v>4</v>
      </c>
      <c r="CI132" s="141">
        <v>2.6</v>
      </c>
      <c r="CJ132" s="142">
        <v>1.1000000000000001</v>
      </c>
      <c r="CK132" s="138">
        <v>118</v>
      </c>
      <c r="CL132" s="128"/>
    </row>
    <row r="133" spans="66:90" ht="12.75" customHeight="1" x14ac:dyDescent="0.2">
      <c r="BN133" s="128"/>
      <c r="BO133" s="134">
        <v>119</v>
      </c>
      <c r="BP133" s="134">
        <v>467</v>
      </c>
      <c r="BQ133" s="135">
        <v>7.78</v>
      </c>
      <c r="BR133" s="136">
        <v>7.7799999999999996E-3</v>
      </c>
      <c r="BS133" s="137">
        <v>15.9</v>
      </c>
      <c r="BT133" s="137">
        <v>11</v>
      </c>
      <c r="BU133" s="137">
        <v>6.2</v>
      </c>
      <c r="BV133" s="137">
        <v>4</v>
      </c>
      <c r="BW133" s="142">
        <v>1.8</v>
      </c>
      <c r="BX133" s="134">
        <v>119</v>
      </c>
      <c r="BY133" s="134">
        <v>226</v>
      </c>
      <c r="BZ133" s="134">
        <v>467</v>
      </c>
      <c r="CA133" s="129"/>
      <c r="CB133" s="138">
        <v>119</v>
      </c>
      <c r="CC133" s="138">
        <v>304</v>
      </c>
      <c r="CD133" s="139">
        <v>5.07</v>
      </c>
      <c r="CE133" s="140">
        <v>5.0699999999999999E-3</v>
      </c>
      <c r="CF133" s="141">
        <v>10.3</v>
      </c>
      <c r="CG133" s="141">
        <v>7.1</v>
      </c>
      <c r="CH133" s="141">
        <v>4</v>
      </c>
      <c r="CI133" s="141">
        <v>2.6</v>
      </c>
      <c r="CJ133" s="142">
        <v>1.1000000000000001</v>
      </c>
      <c r="CK133" s="138">
        <v>119</v>
      </c>
      <c r="CL133" s="128"/>
    </row>
    <row r="134" spans="66:90" ht="12.75" customHeight="1" x14ac:dyDescent="0.2">
      <c r="BN134" s="128"/>
      <c r="BO134" s="134">
        <v>120</v>
      </c>
      <c r="BP134" s="134">
        <v>470</v>
      </c>
      <c r="BQ134" s="135">
        <v>7.83</v>
      </c>
      <c r="BR134" s="136">
        <v>7.8300000000000002E-3</v>
      </c>
      <c r="BS134" s="137">
        <v>16</v>
      </c>
      <c r="BT134" s="137">
        <v>11</v>
      </c>
      <c r="BU134" s="137">
        <v>6.2</v>
      </c>
      <c r="BV134" s="137">
        <v>4</v>
      </c>
      <c r="BW134" s="142">
        <v>1.8</v>
      </c>
      <c r="BX134" s="134">
        <v>120</v>
      </c>
      <c r="BY134" s="134">
        <v>229</v>
      </c>
      <c r="BZ134" s="134">
        <v>471</v>
      </c>
      <c r="CA134" s="129"/>
      <c r="CB134" s="138">
        <v>120</v>
      </c>
      <c r="CC134" s="138">
        <v>305</v>
      </c>
      <c r="CD134" s="139">
        <v>5.08</v>
      </c>
      <c r="CE134" s="140">
        <v>5.0800000000000003E-3</v>
      </c>
      <c r="CF134" s="141">
        <v>10.4</v>
      </c>
      <c r="CG134" s="141">
        <v>7.2</v>
      </c>
      <c r="CH134" s="141">
        <v>4</v>
      </c>
      <c r="CI134" s="141">
        <v>2.6</v>
      </c>
      <c r="CJ134" s="142">
        <v>1.2</v>
      </c>
      <c r="CK134" s="138">
        <v>120</v>
      </c>
      <c r="CL134" s="128"/>
    </row>
    <row r="135" spans="66:90" ht="12.75" customHeight="1" x14ac:dyDescent="0.2">
      <c r="BN135" s="128"/>
      <c r="BO135" s="134">
        <v>121</v>
      </c>
      <c r="BP135" s="134">
        <v>472</v>
      </c>
      <c r="BQ135" s="135">
        <v>7.87</v>
      </c>
      <c r="BR135" s="136">
        <v>7.8700000000000003E-3</v>
      </c>
      <c r="BS135" s="137">
        <v>16.100000000000001</v>
      </c>
      <c r="BT135" s="137">
        <v>11.1</v>
      </c>
      <c r="BU135" s="137">
        <v>6.2</v>
      </c>
      <c r="BV135" s="137">
        <v>4</v>
      </c>
      <c r="BW135" s="142">
        <v>1.8</v>
      </c>
      <c r="BX135" s="134">
        <v>121</v>
      </c>
      <c r="BY135" s="134">
        <v>230</v>
      </c>
      <c r="BZ135" s="134">
        <v>472</v>
      </c>
      <c r="CA135" s="129"/>
      <c r="CB135" s="138">
        <v>121</v>
      </c>
      <c r="CC135" s="138">
        <v>307</v>
      </c>
      <c r="CD135" s="139">
        <v>5.12</v>
      </c>
      <c r="CE135" s="140">
        <v>5.1200000000000004E-3</v>
      </c>
      <c r="CF135" s="141">
        <v>10.4</v>
      </c>
      <c r="CG135" s="141">
        <v>7.2</v>
      </c>
      <c r="CH135" s="141">
        <v>4.0999999999999996</v>
      </c>
      <c r="CI135" s="141">
        <v>2.6</v>
      </c>
      <c r="CJ135" s="142">
        <v>1.2</v>
      </c>
      <c r="CK135" s="138">
        <v>121</v>
      </c>
      <c r="CL135" s="128"/>
    </row>
    <row r="136" spans="66:90" ht="12.75" customHeight="1" x14ac:dyDescent="0.2">
      <c r="BN136" s="128"/>
      <c r="BO136" s="134">
        <v>122</v>
      </c>
      <c r="BP136" s="134">
        <v>475</v>
      </c>
      <c r="BQ136" s="135">
        <v>7.92</v>
      </c>
      <c r="BR136" s="136">
        <v>7.92E-3</v>
      </c>
      <c r="BS136" s="137">
        <v>16.2</v>
      </c>
      <c r="BT136" s="137">
        <v>11.2</v>
      </c>
      <c r="BU136" s="137">
        <v>6.3</v>
      </c>
      <c r="BV136" s="137">
        <v>4</v>
      </c>
      <c r="BW136" s="142">
        <v>1.8</v>
      </c>
      <c r="BX136" s="134">
        <v>122</v>
      </c>
      <c r="BY136" s="134">
        <v>232</v>
      </c>
      <c r="BZ136" s="134">
        <v>475</v>
      </c>
      <c r="CA136" s="129"/>
      <c r="CB136" s="138">
        <v>122</v>
      </c>
      <c r="CC136" s="138">
        <v>309</v>
      </c>
      <c r="CD136" s="139">
        <v>5.15</v>
      </c>
      <c r="CE136" s="140">
        <v>5.1500000000000001E-3</v>
      </c>
      <c r="CF136" s="141">
        <v>10.5</v>
      </c>
      <c r="CG136" s="141">
        <v>7.3</v>
      </c>
      <c r="CH136" s="141">
        <v>4.0999999999999996</v>
      </c>
      <c r="CI136" s="141">
        <v>2.6</v>
      </c>
      <c r="CJ136" s="142">
        <v>1.2</v>
      </c>
      <c r="CK136" s="138">
        <v>122</v>
      </c>
      <c r="CL136" s="128"/>
    </row>
    <row r="137" spans="66:90" ht="12.75" customHeight="1" x14ac:dyDescent="0.2">
      <c r="BN137" s="128"/>
      <c r="BO137" s="134">
        <v>123</v>
      </c>
      <c r="BP137" s="134">
        <v>478</v>
      </c>
      <c r="BQ137" s="135">
        <v>7.97</v>
      </c>
      <c r="BR137" s="136">
        <v>7.9699999999999997E-3</v>
      </c>
      <c r="BS137" s="137">
        <v>16.3</v>
      </c>
      <c r="BT137" s="137">
        <v>11.2</v>
      </c>
      <c r="BU137" s="137">
        <v>6.3</v>
      </c>
      <c r="BV137" s="137">
        <v>4.0999999999999996</v>
      </c>
      <c r="BW137" s="142">
        <v>1.8</v>
      </c>
      <c r="BX137" s="134">
        <v>123</v>
      </c>
      <c r="BY137" s="134">
        <v>234</v>
      </c>
      <c r="BZ137" s="134">
        <v>478</v>
      </c>
      <c r="CA137" s="129"/>
      <c r="CB137" s="138">
        <v>123</v>
      </c>
      <c r="CC137" s="138">
        <v>310</v>
      </c>
      <c r="CD137" s="139">
        <v>5.17</v>
      </c>
      <c r="CE137" s="140">
        <v>5.1700000000000001E-3</v>
      </c>
      <c r="CF137" s="141">
        <v>10.5</v>
      </c>
      <c r="CG137" s="141">
        <v>7.3</v>
      </c>
      <c r="CH137" s="141">
        <v>4.0999999999999996</v>
      </c>
      <c r="CI137" s="141">
        <v>2.6</v>
      </c>
      <c r="CJ137" s="142">
        <v>1.2</v>
      </c>
      <c r="CK137" s="138">
        <v>123</v>
      </c>
      <c r="CL137" s="128"/>
    </row>
    <row r="138" spans="66:90" ht="12.75" customHeight="1" x14ac:dyDescent="0.2">
      <c r="BN138" s="128"/>
      <c r="BO138" s="134">
        <v>124</v>
      </c>
      <c r="BP138" s="134">
        <v>480</v>
      </c>
      <c r="BQ138" s="135">
        <v>8</v>
      </c>
      <c r="BR138" s="136">
        <v>8.0000000000000002E-3</v>
      </c>
      <c r="BS138" s="137">
        <v>16.3</v>
      </c>
      <c r="BT138" s="137">
        <v>11.3</v>
      </c>
      <c r="BU138" s="137">
        <v>6.3</v>
      </c>
      <c r="BV138" s="137">
        <v>4.0999999999999996</v>
      </c>
      <c r="BW138" s="142">
        <v>1.8</v>
      </c>
      <c r="BX138" s="134">
        <v>124</v>
      </c>
      <c r="BY138" s="134">
        <v>236</v>
      </c>
      <c r="BZ138" s="134">
        <v>480</v>
      </c>
      <c r="CA138" s="129"/>
      <c r="CB138" s="138">
        <v>124</v>
      </c>
      <c r="CC138" s="138">
        <v>312</v>
      </c>
      <c r="CD138" s="139">
        <v>5.2</v>
      </c>
      <c r="CE138" s="140">
        <v>5.1999999999999998E-3</v>
      </c>
      <c r="CF138" s="141">
        <v>10.6</v>
      </c>
      <c r="CG138" s="141">
        <v>7.3</v>
      </c>
      <c r="CH138" s="141">
        <v>4.0999999999999996</v>
      </c>
      <c r="CI138" s="141">
        <v>2.7</v>
      </c>
      <c r="CJ138" s="142">
        <v>1.2</v>
      </c>
      <c r="CK138" s="138">
        <v>124</v>
      </c>
      <c r="CL138" s="128"/>
    </row>
    <row r="139" spans="66:90" ht="12.75" customHeight="1" x14ac:dyDescent="0.2">
      <c r="BN139" s="128"/>
      <c r="BO139" s="134">
        <v>125</v>
      </c>
      <c r="BP139" s="134">
        <v>483</v>
      </c>
      <c r="BQ139" s="135">
        <v>8.0500000000000007</v>
      </c>
      <c r="BR139" s="136">
        <v>8.0499999999999999E-3</v>
      </c>
      <c r="BS139" s="137">
        <v>16.399999999999999</v>
      </c>
      <c r="BT139" s="137">
        <v>11.3</v>
      </c>
      <c r="BU139" s="137">
        <v>6.4</v>
      </c>
      <c r="BV139" s="137">
        <v>4.0999999999999996</v>
      </c>
      <c r="BW139" s="142">
        <v>1.8</v>
      </c>
      <c r="BX139" s="134">
        <v>125</v>
      </c>
      <c r="BY139" s="134">
        <v>238</v>
      </c>
      <c r="BZ139" s="134">
        <v>483</v>
      </c>
      <c r="CA139" s="129"/>
      <c r="CB139" s="138">
        <v>125</v>
      </c>
      <c r="CC139" s="138">
        <v>314</v>
      </c>
      <c r="CD139" s="139">
        <v>5.23</v>
      </c>
      <c r="CE139" s="140">
        <v>5.2300000000000003E-3</v>
      </c>
      <c r="CF139" s="141">
        <v>10.7</v>
      </c>
      <c r="CG139" s="141">
        <v>7.4</v>
      </c>
      <c r="CH139" s="141">
        <v>4.2</v>
      </c>
      <c r="CI139" s="141">
        <v>2.7</v>
      </c>
      <c r="CJ139" s="142">
        <v>1.2</v>
      </c>
      <c r="CK139" s="138">
        <v>125</v>
      </c>
      <c r="CL139" s="128"/>
    </row>
    <row r="140" spans="66:90" ht="12.75" customHeight="1" x14ac:dyDescent="0.2">
      <c r="BN140" s="128"/>
      <c r="BO140" s="134">
        <v>126</v>
      </c>
      <c r="BP140" s="134">
        <v>485</v>
      </c>
      <c r="BQ140" s="135">
        <v>8.08</v>
      </c>
      <c r="BR140" s="136">
        <v>8.0800000000000004E-3</v>
      </c>
      <c r="BS140" s="137">
        <v>16.5</v>
      </c>
      <c r="BT140" s="137">
        <v>11.4</v>
      </c>
      <c r="BU140" s="137">
        <v>6.4</v>
      </c>
      <c r="BV140" s="137">
        <v>4.0999999999999996</v>
      </c>
      <c r="BW140" s="142">
        <v>1.8</v>
      </c>
      <c r="BX140" s="134">
        <v>126</v>
      </c>
      <c r="BY140" s="134">
        <v>240</v>
      </c>
      <c r="BZ140" s="134">
        <v>486</v>
      </c>
      <c r="CA140" s="129"/>
      <c r="CB140" s="138">
        <v>126</v>
      </c>
      <c r="CC140" s="138">
        <v>315</v>
      </c>
      <c r="CD140" s="139">
        <v>5.25</v>
      </c>
      <c r="CE140" s="140">
        <v>5.2500000000000003E-3</v>
      </c>
      <c r="CF140" s="141">
        <v>10.7</v>
      </c>
      <c r="CG140" s="141">
        <v>7.4</v>
      </c>
      <c r="CH140" s="141">
        <v>4.2</v>
      </c>
      <c r="CI140" s="141">
        <v>2.7</v>
      </c>
      <c r="CJ140" s="142">
        <v>1.2</v>
      </c>
      <c r="CK140" s="138">
        <v>126</v>
      </c>
      <c r="CL140" s="128"/>
    </row>
    <row r="141" spans="66:90" ht="12.75" customHeight="1" x14ac:dyDescent="0.2">
      <c r="BN141" s="128"/>
      <c r="BO141" s="134">
        <v>127</v>
      </c>
      <c r="BP141" s="134">
        <v>488</v>
      </c>
      <c r="BQ141" s="135">
        <v>8.1300000000000008</v>
      </c>
      <c r="BR141" s="136">
        <v>8.1300000000000001E-3</v>
      </c>
      <c r="BS141" s="137">
        <v>16.600000000000001</v>
      </c>
      <c r="BT141" s="137">
        <v>11.5</v>
      </c>
      <c r="BU141" s="137">
        <v>6.5</v>
      </c>
      <c r="BV141" s="137">
        <v>4.0999999999999996</v>
      </c>
      <c r="BW141" s="142">
        <v>1.8</v>
      </c>
      <c r="BX141" s="134">
        <v>127</v>
      </c>
      <c r="BY141" s="134">
        <v>242</v>
      </c>
      <c r="BZ141" s="134">
        <v>488</v>
      </c>
      <c r="CA141" s="129"/>
      <c r="CB141" s="138">
        <v>127</v>
      </c>
      <c r="CC141" s="138">
        <v>317</v>
      </c>
      <c r="CD141" s="139">
        <v>5.28</v>
      </c>
      <c r="CE141" s="140">
        <v>5.28E-3</v>
      </c>
      <c r="CF141" s="141">
        <v>10.8</v>
      </c>
      <c r="CG141" s="141">
        <v>7.4</v>
      </c>
      <c r="CH141" s="141">
        <v>4.2</v>
      </c>
      <c r="CI141" s="141">
        <v>2.7</v>
      </c>
      <c r="CJ141" s="142">
        <v>1.2</v>
      </c>
      <c r="CK141" s="138">
        <v>127</v>
      </c>
      <c r="CL141" s="128"/>
    </row>
    <row r="142" spans="66:90" ht="12.75" customHeight="1" x14ac:dyDescent="0.2">
      <c r="BN142" s="128"/>
      <c r="BO142" s="134">
        <v>128</v>
      </c>
      <c r="BP142" s="134">
        <v>490</v>
      </c>
      <c r="BQ142" s="135">
        <v>8.17</v>
      </c>
      <c r="BR142" s="136">
        <v>8.1700000000000002E-3</v>
      </c>
      <c r="BS142" s="137">
        <v>16.7</v>
      </c>
      <c r="BT142" s="137">
        <v>11.5</v>
      </c>
      <c r="BU142" s="137">
        <v>6.5</v>
      </c>
      <c r="BV142" s="137">
        <v>4.2</v>
      </c>
      <c r="BW142" s="142">
        <v>1.8</v>
      </c>
      <c r="BX142" s="134">
        <v>128</v>
      </c>
      <c r="BY142" s="134">
        <v>243</v>
      </c>
      <c r="BZ142" s="134">
        <v>490</v>
      </c>
      <c r="CA142" s="129"/>
      <c r="CB142" s="138">
        <v>128</v>
      </c>
      <c r="CC142" s="138">
        <v>319</v>
      </c>
      <c r="CD142" s="139">
        <v>5.32</v>
      </c>
      <c r="CE142" s="140">
        <v>5.3200000000000001E-3</v>
      </c>
      <c r="CF142" s="141">
        <v>10.9</v>
      </c>
      <c r="CG142" s="141">
        <v>7.5</v>
      </c>
      <c r="CH142" s="141">
        <v>4.2</v>
      </c>
      <c r="CI142" s="141">
        <v>2.7</v>
      </c>
      <c r="CJ142" s="142">
        <v>1.2</v>
      </c>
      <c r="CK142" s="138">
        <v>128</v>
      </c>
      <c r="CL142" s="128"/>
    </row>
    <row r="143" spans="66:90" ht="12.75" customHeight="1" x14ac:dyDescent="0.2">
      <c r="BN143" s="128"/>
      <c r="BO143" s="134">
        <v>129</v>
      </c>
      <c r="BP143" s="134">
        <v>493</v>
      </c>
      <c r="BQ143" s="135">
        <v>8.2200000000000006</v>
      </c>
      <c r="BR143" s="136">
        <v>8.2199999999999999E-3</v>
      </c>
      <c r="BS143" s="137">
        <v>16.8</v>
      </c>
      <c r="BT143" s="137">
        <v>11.6</v>
      </c>
      <c r="BU143" s="137">
        <v>6.5</v>
      </c>
      <c r="BV143" s="137">
        <v>4.2</v>
      </c>
      <c r="BW143" s="142">
        <v>1.9</v>
      </c>
      <c r="BX143" s="134">
        <v>129</v>
      </c>
      <c r="BY143" s="134">
        <v>245</v>
      </c>
      <c r="BZ143" s="134">
        <v>493</v>
      </c>
      <c r="CA143" s="129"/>
      <c r="CB143" s="138">
        <v>129</v>
      </c>
      <c r="CC143" s="138">
        <v>320</v>
      </c>
      <c r="CD143" s="139">
        <v>5.33</v>
      </c>
      <c r="CE143" s="140">
        <v>5.3299999999999997E-3</v>
      </c>
      <c r="CF143" s="141">
        <v>10.9</v>
      </c>
      <c r="CG143" s="141">
        <v>7.5</v>
      </c>
      <c r="CH143" s="141">
        <v>4.2</v>
      </c>
      <c r="CI143" s="141">
        <v>2.7</v>
      </c>
      <c r="CJ143" s="142">
        <v>1.2</v>
      </c>
      <c r="CK143" s="138">
        <v>129</v>
      </c>
      <c r="CL143" s="128"/>
    </row>
    <row r="144" spans="66:90" ht="12.75" customHeight="1" x14ac:dyDescent="0.2">
      <c r="BN144" s="128"/>
      <c r="BO144" s="134">
        <v>130</v>
      </c>
      <c r="BP144" s="134">
        <v>496</v>
      </c>
      <c r="BQ144" s="135">
        <v>8.27</v>
      </c>
      <c r="BR144" s="136">
        <v>8.2699999999999996E-3</v>
      </c>
      <c r="BS144" s="137">
        <v>16.899999999999999</v>
      </c>
      <c r="BT144" s="137">
        <v>11.6</v>
      </c>
      <c r="BU144" s="137">
        <v>6.6</v>
      </c>
      <c r="BV144" s="137">
        <v>4.2</v>
      </c>
      <c r="BW144" s="142">
        <v>1.9</v>
      </c>
      <c r="BX144" s="134">
        <v>130</v>
      </c>
      <c r="BY144" s="134">
        <v>248</v>
      </c>
      <c r="BZ144" s="134">
        <v>497</v>
      </c>
      <c r="CA144" s="129"/>
      <c r="CB144" s="138">
        <v>130</v>
      </c>
      <c r="CC144" s="138">
        <v>322</v>
      </c>
      <c r="CD144" s="139">
        <v>5.37</v>
      </c>
      <c r="CE144" s="140">
        <v>5.3699999999999998E-3</v>
      </c>
      <c r="CF144" s="141">
        <v>11</v>
      </c>
      <c r="CG144" s="141">
        <v>7.6</v>
      </c>
      <c r="CH144" s="141">
        <v>4.3</v>
      </c>
      <c r="CI144" s="141">
        <v>2.7</v>
      </c>
      <c r="CJ144" s="142">
        <v>1.2</v>
      </c>
      <c r="CK144" s="138">
        <v>130</v>
      </c>
      <c r="CL144" s="128"/>
    </row>
    <row r="145" spans="66:90" ht="12.75" customHeight="1" x14ac:dyDescent="0.2">
      <c r="BN145" s="128"/>
      <c r="BO145" s="134">
        <v>131</v>
      </c>
      <c r="BP145" s="134">
        <v>498</v>
      </c>
      <c r="BQ145" s="135">
        <v>8.3000000000000007</v>
      </c>
      <c r="BR145" s="136">
        <v>8.3000000000000001E-3</v>
      </c>
      <c r="BS145" s="137">
        <v>16.899999999999999</v>
      </c>
      <c r="BT145" s="137">
        <v>11.7</v>
      </c>
      <c r="BU145" s="137">
        <v>6.6</v>
      </c>
      <c r="BV145" s="137">
        <v>4.2</v>
      </c>
      <c r="BW145" s="142">
        <v>1.9</v>
      </c>
      <c r="BX145" s="134">
        <v>131</v>
      </c>
      <c r="BY145" s="134">
        <v>249</v>
      </c>
      <c r="BZ145" s="134">
        <v>498</v>
      </c>
      <c r="CA145" s="129"/>
      <c r="CB145" s="138">
        <v>131</v>
      </c>
      <c r="CC145" s="138">
        <v>324</v>
      </c>
      <c r="CD145" s="139">
        <v>5.4</v>
      </c>
      <c r="CE145" s="140">
        <v>5.4000000000000003E-3</v>
      </c>
      <c r="CF145" s="141">
        <v>11</v>
      </c>
      <c r="CG145" s="141">
        <v>7.6</v>
      </c>
      <c r="CH145" s="141">
        <v>4.3</v>
      </c>
      <c r="CI145" s="141">
        <v>2.8</v>
      </c>
      <c r="CJ145" s="142">
        <v>1.2</v>
      </c>
      <c r="CK145" s="138">
        <v>131</v>
      </c>
      <c r="CL145" s="128"/>
    </row>
    <row r="146" spans="66:90" ht="12.75" customHeight="1" x14ac:dyDescent="0.2">
      <c r="BN146" s="128"/>
      <c r="BO146" s="134">
        <v>132</v>
      </c>
      <c r="BP146" s="134">
        <v>501</v>
      </c>
      <c r="BQ146" s="135">
        <v>8.35</v>
      </c>
      <c r="BR146" s="136">
        <v>8.3499999999999998E-3</v>
      </c>
      <c r="BS146" s="137">
        <v>17</v>
      </c>
      <c r="BT146" s="137">
        <v>11.8</v>
      </c>
      <c r="BU146" s="137">
        <v>6.6</v>
      </c>
      <c r="BV146" s="137">
        <v>4.3</v>
      </c>
      <c r="BW146" s="142">
        <v>1.9</v>
      </c>
      <c r="BX146" s="134">
        <v>132</v>
      </c>
      <c r="BY146" s="134">
        <v>251</v>
      </c>
      <c r="BZ146" s="134">
        <v>501</v>
      </c>
      <c r="CA146" s="129"/>
      <c r="CB146" s="138">
        <v>132</v>
      </c>
      <c r="CC146" s="138">
        <v>325</v>
      </c>
      <c r="CD146" s="139">
        <v>5.42</v>
      </c>
      <c r="CE146" s="140">
        <v>5.4200000000000003E-3</v>
      </c>
      <c r="CF146" s="141">
        <v>11.1</v>
      </c>
      <c r="CG146" s="141">
        <v>7.6</v>
      </c>
      <c r="CH146" s="141">
        <v>4.3</v>
      </c>
      <c r="CI146" s="141">
        <v>2.8</v>
      </c>
      <c r="CJ146" s="142">
        <v>1.2</v>
      </c>
      <c r="CK146" s="138">
        <v>132</v>
      </c>
      <c r="CL146" s="128"/>
    </row>
    <row r="147" spans="66:90" ht="12.75" customHeight="1" x14ac:dyDescent="0.2">
      <c r="BN147" s="128"/>
      <c r="BO147" s="134">
        <v>133</v>
      </c>
      <c r="BP147" s="134">
        <v>503</v>
      </c>
      <c r="BQ147" s="135">
        <v>8.3800000000000008</v>
      </c>
      <c r="BR147" s="136">
        <v>8.3800000000000003E-3</v>
      </c>
      <c r="BS147" s="137">
        <v>17.100000000000001</v>
      </c>
      <c r="BT147" s="137">
        <v>11.8</v>
      </c>
      <c r="BU147" s="137">
        <v>6.7</v>
      </c>
      <c r="BV147" s="137">
        <v>4.3</v>
      </c>
      <c r="BW147" s="142">
        <v>1.9</v>
      </c>
      <c r="BX147" s="134">
        <v>133</v>
      </c>
      <c r="BY147" s="134">
        <v>253</v>
      </c>
      <c r="BZ147" s="134">
        <v>503</v>
      </c>
      <c r="CA147" s="129"/>
      <c r="CB147" s="138">
        <v>133</v>
      </c>
      <c r="CC147" s="138">
        <v>327</v>
      </c>
      <c r="CD147" s="139">
        <v>5.45</v>
      </c>
      <c r="CE147" s="140">
        <v>5.45E-3</v>
      </c>
      <c r="CF147" s="141">
        <v>11.1</v>
      </c>
      <c r="CG147" s="141">
        <v>7.7</v>
      </c>
      <c r="CH147" s="141">
        <v>4.3</v>
      </c>
      <c r="CI147" s="141">
        <v>2.8</v>
      </c>
      <c r="CJ147" s="142">
        <v>1.2</v>
      </c>
      <c r="CK147" s="138">
        <v>133</v>
      </c>
      <c r="CL147" s="128"/>
    </row>
    <row r="148" spans="66:90" ht="12.75" customHeight="1" x14ac:dyDescent="0.2">
      <c r="BN148" s="128"/>
      <c r="BO148" s="134">
        <v>134</v>
      </c>
      <c r="BP148" s="134">
        <v>506</v>
      </c>
      <c r="BQ148" s="135">
        <v>8.43</v>
      </c>
      <c r="BR148" s="136">
        <v>8.43E-3</v>
      </c>
      <c r="BS148" s="137">
        <v>17.2</v>
      </c>
      <c r="BT148" s="137">
        <v>11.9</v>
      </c>
      <c r="BU148" s="137">
        <v>6.7</v>
      </c>
      <c r="BV148" s="137">
        <v>4.3</v>
      </c>
      <c r="BW148" s="142">
        <v>1.9</v>
      </c>
      <c r="BX148" s="134">
        <v>134</v>
      </c>
      <c r="BY148" s="134">
        <v>256</v>
      </c>
      <c r="BZ148" s="134">
        <v>507</v>
      </c>
      <c r="CA148" s="129"/>
      <c r="CB148" s="138">
        <v>134</v>
      </c>
      <c r="CC148" s="138">
        <v>329</v>
      </c>
      <c r="CD148" s="139">
        <v>5.48</v>
      </c>
      <c r="CE148" s="140">
        <v>5.4799999999999996E-3</v>
      </c>
      <c r="CF148" s="141">
        <v>11.2</v>
      </c>
      <c r="CG148" s="141">
        <v>7.7</v>
      </c>
      <c r="CH148" s="141">
        <v>4.4000000000000004</v>
      </c>
      <c r="CI148" s="141">
        <v>2.8</v>
      </c>
      <c r="CJ148" s="142">
        <v>1.2</v>
      </c>
      <c r="CK148" s="138">
        <v>134</v>
      </c>
      <c r="CL148" s="128"/>
    </row>
    <row r="149" spans="66:90" ht="12.75" customHeight="1" x14ac:dyDescent="0.2">
      <c r="BN149" s="128"/>
      <c r="BO149" s="134">
        <v>135</v>
      </c>
      <c r="BP149" s="134">
        <v>508</v>
      </c>
      <c r="BQ149" s="135">
        <v>8.4700000000000006</v>
      </c>
      <c r="BR149" s="136">
        <v>8.4700000000000001E-3</v>
      </c>
      <c r="BS149" s="137">
        <v>17.3</v>
      </c>
      <c r="BT149" s="137">
        <v>11.9</v>
      </c>
      <c r="BU149" s="137">
        <v>6.7</v>
      </c>
      <c r="BV149" s="137">
        <v>4.3</v>
      </c>
      <c r="BW149" s="142">
        <v>1.9</v>
      </c>
      <c r="BX149" s="134">
        <v>135</v>
      </c>
      <c r="BY149" s="134">
        <v>257</v>
      </c>
      <c r="BZ149" s="134">
        <v>509</v>
      </c>
      <c r="CA149" s="129"/>
      <c r="CB149" s="138">
        <v>135</v>
      </c>
      <c r="CC149" s="138">
        <v>330</v>
      </c>
      <c r="CD149" s="139">
        <v>5.5</v>
      </c>
      <c r="CE149" s="140">
        <v>5.4999999999999997E-3</v>
      </c>
      <c r="CF149" s="141">
        <v>11.2</v>
      </c>
      <c r="CG149" s="141">
        <v>7.7</v>
      </c>
      <c r="CH149" s="141">
        <v>4.4000000000000004</v>
      </c>
      <c r="CI149" s="141">
        <v>2.8</v>
      </c>
      <c r="CJ149" s="142">
        <v>1.2</v>
      </c>
      <c r="CK149" s="138">
        <v>135</v>
      </c>
      <c r="CL149" s="128"/>
    </row>
    <row r="150" spans="66:90" ht="12.75" customHeight="1" x14ac:dyDescent="0.2">
      <c r="BN150" s="128"/>
      <c r="BO150" s="134">
        <v>136</v>
      </c>
      <c r="BP150" s="134">
        <v>511</v>
      </c>
      <c r="BQ150" s="135">
        <v>8.52</v>
      </c>
      <c r="BR150" s="136">
        <v>8.5199999999999998E-3</v>
      </c>
      <c r="BS150" s="137">
        <v>17.399999999999999</v>
      </c>
      <c r="BT150" s="137">
        <v>12</v>
      </c>
      <c r="BU150" s="137">
        <v>6.8</v>
      </c>
      <c r="BV150" s="137">
        <v>4.3</v>
      </c>
      <c r="BW150" s="142">
        <v>1.9</v>
      </c>
      <c r="BX150" s="134">
        <v>136</v>
      </c>
      <c r="BY150" s="134">
        <v>259</v>
      </c>
      <c r="BZ150" s="134">
        <v>511</v>
      </c>
      <c r="CA150" s="129"/>
      <c r="CB150" s="138">
        <v>136</v>
      </c>
      <c r="CC150" s="138">
        <v>332</v>
      </c>
      <c r="CD150" s="139">
        <v>5.53</v>
      </c>
      <c r="CE150" s="140">
        <v>5.5300000000000002E-3</v>
      </c>
      <c r="CF150" s="141">
        <v>11.3</v>
      </c>
      <c r="CG150" s="141">
        <v>7.8</v>
      </c>
      <c r="CH150" s="141">
        <v>4.4000000000000004</v>
      </c>
      <c r="CI150" s="141">
        <v>2.8</v>
      </c>
      <c r="CJ150" s="142">
        <v>1.3</v>
      </c>
      <c r="CK150" s="138">
        <v>136</v>
      </c>
      <c r="CL150" s="128"/>
    </row>
    <row r="151" spans="66:90" ht="12.75" customHeight="1" x14ac:dyDescent="0.2">
      <c r="BN151" s="128"/>
      <c r="BO151" s="134">
        <v>137</v>
      </c>
      <c r="BP151" s="134">
        <v>513</v>
      </c>
      <c r="BQ151" s="135">
        <v>8.5500000000000007</v>
      </c>
      <c r="BR151" s="136">
        <v>8.5500000000000003E-3</v>
      </c>
      <c r="BS151" s="137">
        <v>17.399999999999999</v>
      </c>
      <c r="BT151" s="137">
        <v>12</v>
      </c>
      <c r="BU151" s="137">
        <v>6.8</v>
      </c>
      <c r="BV151" s="137">
        <v>4.4000000000000004</v>
      </c>
      <c r="BW151" s="142">
        <v>1.9</v>
      </c>
      <c r="BX151" s="134">
        <v>137</v>
      </c>
      <c r="BY151" s="134">
        <v>260</v>
      </c>
      <c r="BZ151" s="134">
        <v>513</v>
      </c>
      <c r="CA151" s="129"/>
      <c r="CB151" s="138">
        <v>137</v>
      </c>
      <c r="CC151" s="138">
        <v>334</v>
      </c>
      <c r="CD151" s="139">
        <v>5.57</v>
      </c>
      <c r="CE151" s="140">
        <v>5.5700000000000003E-3</v>
      </c>
      <c r="CF151" s="141">
        <v>11.4</v>
      </c>
      <c r="CG151" s="141">
        <v>7.8</v>
      </c>
      <c r="CH151" s="141">
        <v>4.4000000000000004</v>
      </c>
      <c r="CI151" s="141">
        <v>2.8</v>
      </c>
      <c r="CJ151" s="142">
        <v>1.3</v>
      </c>
      <c r="CK151" s="138">
        <v>137</v>
      </c>
      <c r="CL151" s="128"/>
    </row>
    <row r="152" spans="66:90" ht="12.75" customHeight="1" x14ac:dyDescent="0.2">
      <c r="BN152" s="128"/>
      <c r="BO152" s="134">
        <v>138</v>
      </c>
      <c r="BP152" s="134">
        <v>516</v>
      </c>
      <c r="BQ152" s="135">
        <v>8.6</v>
      </c>
      <c r="BR152" s="136">
        <v>8.6E-3</v>
      </c>
      <c r="BS152" s="137">
        <v>17.600000000000001</v>
      </c>
      <c r="BT152" s="137">
        <v>12.1</v>
      </c>
      <c r="BU152" s="137">
        <v>6.8</v>
      </c>
      <c r="BV152" s="137">
        <v>4.4000000000000004</v>
      </c>
      <c r="BW152" s="142">
        <v>1.9</v>
      </c>
      <c r="BX152" s="134">
        <v>138</v>
      </c>
      <c r="BY152" s="134">
        <v>263</v>
      </c>
      <c r="BZ152" s="134">
        <v>516</v>
      </c>
      <c r="CA152" s="129"/>
      <c r="CB152" s="138">
        <v>138</v>
      </c>
      <c r="CC152" s="138">
        <v>335</v>
      </c>
      <c r="CD152" s="139">
        <v>5.58</v>
      </c>
      <c r="CE152" s="140">
        <v>5.5799999999999999E-3</v>
      </c>
      <c r="CF152" s="141">
        <v>11.4</v>
      </c>
      <c r="CG152" s="141">
        <v>7.9</v>
      </c>
      <c r="CH152" s="141">
        <v>4.4000000000000004</v>
      </c>
      <c r="CI152" s="141">
        <v>2.8</v>
      </c>
      <c r="CJ152" s="142">
        <v>1.3</v>
      </c>
      <c r="CK152" s="138">
        <v>138</v>
      </c>
      <c r="CL152" s="128"/>
    </row>
    <row r="153" spans="66:90" ht="12.75" customHeight="1" x14ac:dyDescent="0.2">
      <c r="BN153" s="128"/>
      <c r="BO153" s="134">
        <v>139</v>
      </c>
      <c r="BP153" s="134">
        <v>518</v>
      </c>
      <c r="BQ153" s="135">
        <v>8.6300000000000008</v>
      </c>
      <c r="BR153" s="136">
        <v>8.6300000000000005E-3</v>
      </c>
      <c r="BS153" s="137">
        <v>17.600000000000001</v>
      </c>
      <c r="BT153" s="137">
        <v>12.2</v>
      </c>
      <c r="BU153" s="137">
        <v>6.9</v>
      </c>
      <c r="BV153" s="137">
        <v>4.4000000000000004</v>
      </c>
      <c r="BW153" s="142">
        <v>2</v>
      </c>
      <c r="BX153" s="134">
        <v>139</v>
      </c>
      <c r="BY153" s="134">
        <v>264</v>
      </c>
      <c r="BZ153" s="134">
        <v>518</v>
      </c>
      <c r="CA153" s="129"/>
      <c r="CB153" s="138">
        <v>139</v>
      </c>
      <c r="CC153" s="138">
        <v>337</v>
      </c>
      <c r="CD153" s="139">
        <v>5.62</v>
      </c>
      <c r="CE153" s="140">
        <v>5.62E-3</v>
      </c>
      <c r="CF153" s="141">
        <v>11.5</v>
      </c>
      <c r="CG153" s="141">
        <v>7.9</v>
      </c>
      <c r="CH153" s="141">
        <v>4.5</v>
      </c>
      <c r="CI153" s="141">
        <v>2.9</v>
      </c>
      <c r="CJ153" s="142">
        <v>1.3</v>
      </c>
      <c r="CK153" s="138">
        <v>139</v>
      </c>
      <c r="CL153" s="128"/>
    </row>
    <row r="154" spans="66:90" ht="12.75" customHeight="1" x14ac:dyDescent="0.2">
      <c r="BN154" s="128"/>
      <c r="BO154" s="134">
        <v>140</v>
      </c>
      <c r="BP154" s="134">
        <v>521</v>
      </c>
      <c r="BQ154" s="135">
        <v>8.68</v>
      </c>
      <c r="BR154" s="136">
        <v>8.6800000000000002E-3</v>
      </c>
      <c r="BS154" s="137">
        <v>17.7</v>
      </c>
      <c r="BT154" s="137">
        <v>12.2</v>
      </c>
      <c r="BU154" s="137">
        <v>6.9</v>
      </c>
      <c r="BV154" s="137">
        <v>4.4000000000000004</v>
      </c>
      <c r="BW154" s="142">
        <v>2</v>
      </c>
      <c r="BX154" s="134">
        <v>140</v>
      </c>
      <c r="BY154" s="134">
        <v>267</v>
      </c>
      <c r="BZ154" s="134">
        <v>522</v>
      </c>
      <c r="CA154" s="129"/>
      <c r="CB154" s="138">
        <v>140</v>
      </c>
      <c r="CC154" s="138">
        <v>339</v>
      </c>
      <c r="CD154" s="139">
        <v>5.65</v>
      </c>
      <c r="CE154" s="140">
        <v>5.6499999999999996E-3</v>
      </c>
      <c r="CF154" s="141">
        <v>11.5</v>
      </c>
      <c r="CG154" s="141">
        <v>8</v>
      </c>
      <c r="CH154" s="141">
        <v>4.5</v>
      </c>
      <c r="CI154" s="141">
        <v>2.9</v>
      </c>
      <c r="CJ154" s="142">
        <v>1.3</v>
      </c>
      <c r="CK154" s="138">
        <v>140</v>
      </c>
      <c r="CL154" s="128"/>
    </row>
    <row r="155" spans="66:90" x14ac:dyDescent="0.2">
      <c r="BN155" s="128"/>
      <c r="BO155" s="134">
        <v>141</v>
      </c>
      <c r="BP155" s="134">
        <v>523</v>
      </c>
      <c r="BQ155" s="135">
        <v>8.7200000000000006</v>
      </c>
      <c r="BR155" s="136">
        <v>8.7200000000000003E-3</v>
      </c>
      <c r="BS155" s="137">
        <v>17.8</v>
      </c>
      <c r="BT155" s="137">
        <v>12.3</v>
      </c>
      <c r="BU155" s="137">
        <v>6.9</v>
      </c>
      <c r="BV155" s="137">
        <v>4.4000000000000004</v>
      </c>
      <c r="BW155" s="142">
        <v>2</v>
      </c>
      <c r="BX155" s="134">
        <v>141</v>
      </c>
      <c r="BY155" s="134">
        <v>268</v>
      </c>
      <c r="BZ155" s="134">
        <v>523</v>
      </c>
      <c r="CA155" s="129"/>
      <c r="CB155" s="138">
        <v>141</v>
      </c>
      <c r="CC155" s="138">
        <v>340</v>
      </c>
      <c r="CD155" s="139">
        <v>5.67</v>
      </c>
      <c r="CE155" s="140">
        <v>5.6699999999999997E-3</v>
      </c>
      <c r="CF155" s="141">
        <v>11.6</v>
      </c>
      <c r="CG155" s="141">
        <v>8</v>
      </c>
      <c r="CH155" s="141">
        <v>4.5</v>
      </c>
      <c r="CI155" s="141">
        <v>2.9</v>
      </c>
      <c r="CJ155" s="142">
        <v>1.3</v>
      </c>
      <c r="CK155" s="138">
        <v>141</v>
      </c>
      <c r="CL155" s="128"/>
    </row>
    <row r="156" spans="66:90" x14ac:dyDescent="0.2">
      <c r="BN156" s="128"/>
      <c r="BO156" s="134">
        <v>142</v>
      </c>
      <c r="BP156" s="134">
        <v>526</v>
      </c>
      <c r="BQ156" s="135">
        <v>8.77</v>
      </c>
      <c r="BR156" s="136">
        <v>8.77E-3</v>
      </c>
      <c r="BS156" s="137">
        <v>17.899999999999999</v>
      </c>
      <c r="BT156" s="137">
        <v>12.3</v>
      </c>
      <c r="BU156" s="137">
        <v>7</v>
      </c>
      <c r="BV156" s="137">
        <v>4.5</v>
      </c>
      <c r="BW156" s="142">
        <v>2</v>
      </c>
      <c r="BX156" s="134">
        <v>142</v>
      </c>
      <c r="BY156" s="134">
        <v>270</v>
      </c>
      <c r="BZ156" s="134">
        <v>526</v>
      </c>
      <c r="CA156" s="129"/>
      <c r="CB156" s="138">
        <v>142</v>
      </c>
      <c r="CC156" s="138">
        <v>342</v>
      </c>
      <c r="CD156" s="139">
        <v>5.7</v>
      </c>
      <c r="CE156" s="140">
        <v>5.7000000000000002E-3</v>
      </c>
      <c r="CF156" s="141">
        <v>11.6</v>
      </c>
      <c r="CG156" s="141">
        <v>8</v>
      </c>
      <c r="CH156" s="141">
        <v>4.5</v>
      </c>
      <c r="CI156" s="141">
        <v>2.9</v>
      </c>
      <c r="CJ156" s="142">
        <v>1.3</v>
      </c>
      <c r="CK156" s="138">
        <v>142</v>
      </c>
      <c r="CL156" s="128"/>
    </row>
    <row r="157" spans="66:90" x14ac:dyDescent="0.2">
      <c r="BN157" s="128"/>
      <c r="BO157" s="134">
        <v>143</v>
      </c>
      <c r="BP157" s="134">
        <v>528</v>
      </c>
      <c r="BQ157" s="135">
        <v>8.8000000000000007</v>
      </c>
      <c r="BR157" s="136">
        <v>8.8000000000000005E-3</v>
      </c>
      <c r="BS157" s="137">
        <v>18</v>
      </c>
      <c r="BT157" s="137">
        <v>12.4</v>
      </c>
      <c r="BU157" s="137">
        <v>7</v>
      </c>
      <c r="BV157" s="137">
        <v>4.5</v>
      </c>
      <c r="BW157" s="142">
        <v>2</v>
      </c>
      <c r="BX157" s="134">
        <v>143</v>
      </c>
      <c r="BY157" s="134">
        <v>272</v>
      </c>
      <c r="BZ157" s="134">
        <v>528</v>
      </c>
      <c r="CA157" s="129"/>
      <c r="CB157" s="138">
        <v>143</v>
      </c>
      <c r="CC157" s="138">
        <v>343</v>
      </c>
      <c r="CD157" s="139">
        <v>5.72</v>
      </c>
      <c r="CE157" s="140">
        <v>5.7200000000000003E-3</v>
      </c>
      <c r="CF157" s="141">
        <v>11.7</v>
      </c>
      <c r="CG157" s="141">
        <v>8.1</v>
      </c>
      <c r="CH157" s="141">
        <v>4.5</v>
      </c>
      <c r="CI157" s="141">
        <v>2.9</v>
      </c>
      <c r="CJ157" s="142">
        <v>1.3</v>
      </c>
      <c r="CK157" s="138">
        <v>143</v>
      </c>
      <c r="CL157" s="128"/>
    </row>
    <row r="158" spans="66:90" x14ac:dyDescent="0.2">
      <c r="BN158" s="128"/>
      <c r="BO158" s="134">
        <v>144</v>
      </c>
      <c r="BP158" s="134">
        <v>531</v>
      </c>
      <c r="BQ158" s="135">
        <v>8.85</v>
      </c>
      <c r="BR158" s="136">
        <v>8.8500000000000002E-3</v>
      </c>
      <c r="BS158" s="137">
        <v>18.100000000000001</v>
      </c>
      <c r="BT158" s="137">
        <v>12.5</v>
      </c>
      <c r="BU158" s="137">
        <v>7</v>
      </c>
      <c r="BV158" s="137">
        <v>4.5</v>
      </c>
      <c r="BW158" s="142">
        <v>2</v>
      </c>
      <c r="BX158" s="134">
        <v>144</v>
      </c>
      <c r="BY158" s="134">
        <v>274</v>
      </c>
      <c r="BZ158" s="134">
        <v>531</v>
      </c>
      <c r="CA158" s="129"/>
      <c r="CB158" s="138">
        <v>144</v>
      </c>
      <c r="CC158" s="138">
        <v>345</v>
      </c>
      <c r="CD158" s="139">
        <v>5.75</v>
      </c>
      <c r="CE158" s="140">
        <v>5.7499999999999999E-3</v>
      </c>
      <c r="CF158" s="141">
        <v>11.7</v>
      </c>
      <c r="CG158" s="141">
        <v>8.1</v>
      </c>
      <c r="CH158" s="141">
        <v>4.5999999999999996</v>
      </c>
      <c r="CI158" s="141">
        <v>2.9</v>
      </c>
      <c r="CJ158" s="142">
        <v>1.3</v>
      </c>
      <c r="CK158" s="138">
        <v>144</v>
      </c>
      <c r="CL158" s="128"/>
    </row>
    <row r="159" spans="66:90" x14ac:dyDescent="0.2">
      <c r="BN159" s="128"/>
      <c r="BO159" s="134">
        <v>145</v>
      </c>
      <c r="BP159" s="134">
        <v>533</v>
      </c>
      <c r="BQ159" s="135">
        <v>8.8800000000000008</v>
      </c>
      <c r="BR159" s="136">
        <v>8.8800000000000007E-3</v>
      </c>
      <c r="BS159" s="137">
        <v>18.100000000000001</v>
      </c>
      <c r="BT159" s="137">
        <v>12.5</v>
      </c>
      <c r="BU159" s="137">
        <v>7.1</v>
      </c>
      <c r="BV159" s="137">
        <v>4.5</v>
      </c>
      <c r="BW159" s="142">
        <v>2</v>
      </c>
      <c r="BX159" s="134">
        <v>145</v>
      </c>
      <c r="BY159" s="134">
        <v>276</v>
      </c>
      <c r="BZ159" s="134">
        <v>533</v>
      </c>
      <c r="CA159" s="129"/>
      <c r="CB159" s="138">
        <v>145</v>
      </c>
      <c r="CC159" s="138">
        <v>347</v>
      </c>
      <c r="CD159" s="139">
        <v>5.78</v>
      </c>
      <c r="CE159" s="140">
        <v>5.7800000000000004E-3</v>
      </c>
      <c r="CF159" s="141">
        <v>11.8</v>
      </c>
      <c r="CG159" s="141">
        <v>8.1</v>
      </c>
      <c r="CH159" s="141">
        <v>4.5999999999999996</v>
      </c>
      <c r="CI159" s="141">
        <v>3</v>
      </c>
      <c r="CJ159" s="142">
        <v>1.3</v>
      </c>
      <c r="CK159" s="138">
        <v>145</v>
      </c>
      <c r="CL159" s="128"/>
    </row>
    <row r="160" spans="66:90" x14ac:dyDescent="0.2">
      <c r="BN160" s="128"/>
      <c r="BO160" s="134">
        <v>146</v>
      </c>
      <c r="BP160" s="134">
        <v>536</v>
      </c>
      <c r="BQ160" s="135">
        <v>8.93</v>
      </c>
      <c r="BR160" s="136">
        <v>8.9300000000000004E-3</v>
      </c>
      <c r="BS160" s="137">
        <v>18.2</v>
      </c>
      <c r="BT160" s="137">
        <v>12.6</v>
      </c>
      <c r="BU160" s="137">
        <v>7.1</v>
      </c>
      <c r="BV160" s="137">
        <v>4.5999999999999996</v>
      </c>
      <c r="BW160" s="142">
        <v>2</v>
      </c>
      <c r="BX160" s="134">
        <v>146</v>
      </c>
      <c r="BY160" s="134">
        <v>278</v>
      </c>
      <c r="BZ160" s="134">
        <v>536</v>
      </c>
      <c r="CA160" s="129"/>
      <c r="CB160" s="138">
        <v>146</v>
      </c>
      <c r="CC160" s="138">
        <v>348</v>
      </c>
      <c r="CD160" s="139">
        <v>5.8</v>
      </c>
      <c r="CE160" s="140">
        <v>5.7999999999999996E-3</v>
      </c>
      <c r="CF160" s="141">
        <v>11.8</v>
      </c>
      <c r="CG160" s="141">
        <v>8.1999999999999993</v>
      </c>
      <c r="CH160" s="141">
        <v>4.5999999999999996</v>
      </c>
      <c r="CI160" s="141">
        <v>3</v>
      </c>
      <c r="CJ160" s="142">
        <v>1.3</v>
      </c>
      <c r="CK160" s="138">
        <v>146</v>
      </c>
      <c r="CL160" s="128"/>
    </row>
    <row r="161" spans="66:90" x14ac:dyDescent="0.2">
      <c r="BN161" s="128"/>
      <c r="BO161" s="134">
        <v>147</v>
      </c>
      <c r="BP161" s="134">
        <v>538</v>
      </c>
      <c r="BQ161" s="135">
        <v>8.9700000000000006</v>
      </c>
      <c r="BR161" s="136">
        <v>8.9700000000000005E-3</v>
      </c>
      <c r="BS161" s="137">
        <v>18.3</v>
      </c>
      <c r="BT161" s="137">
        <v>12.6</v>
      </c>
      <c r="BU161" s="137">
        <v>7.1</v>
      </c>
      <c r="BV161" s="137">
        <v>4.5999999999999996</v>
      </c>
      <c r="BW161" s="142">
        <v>2</v>
      </c>
      <c r="BX161" s="134">
        <v>147</v>
      </c>
      <c r="BY161" s="134">
        <v>280</v>
      </c>
      <c r="BZ161" s="134">
        <v>539</v>
      </c>
      <c r="CA161" s="129"/>
      <c r="CB161" s="138">
        <v>147</v>
      </c>
      <c r="CC161" s="138">
        <v>350</v>
      </c>
      <c r="CD161" s="139">
        <v>5.83</v>
      </c>
      <c r="CE161" s="140">
        <v>5.8300000000000001E-3</v>
      </c>
      <c r="CF161" s="141">
        <v>11.9</v>
      </c>
      <c r="CG161" s="141">
        <v>8.1999999999999993</v>
      </c>
      <c r="CH161" s="141">
        <v>4.5999999999999996</v>
      </c>
      <c r="CI161" s="141">
        <v>3</v>
      </c>
      <c r="CJ161" s="142">
        <v>1.3</v>
      </c>
      <c r="CK161" s="138">
        <v>147</v>
      </c>
      <c r="CL161" s="128"/>
    </row>
    <row r="162" spans="66:90" x14ac:dyDescent="0.2">
      <c r="BN162" s="128"/>
      <c r="BO162" s="134">
        <v>148</v>
      </c>
      <c r="BP162" s="134">
        <v>541</v>
      </c>
      <c r="BQ162" s="135">
        <v>9.02</v>
      </c>
      <c r="BR162" s="136">
        <v>9.0200000000000002E-3</v>
      </c>
      <c r="BS162" s="137">
        <v>18.399999999999999</v>
      </c>
      <c r="BT162" s="137">
        <v>12.7</v>
      </c>
      <c r="BU162" s="137">
        <v>7.2</v>
      </c>
      <c r="BV162" s="137">
        <v>4.5999999999999996</v>
      </c>
      <c r="BW162" s="142">
        <v>2</v>
      </c>
      <c r="BX162" s="134">
        <v>148</v>
      </c>
      <c r="BY162" s="134">
        <v>282</v>
      </c>
      <c r="BZ162" s="134">
        <v>541</v>
      </c>
      <c r="CA162" s="129"/>
      <c r="CB162" s="138">
        <v>148</v>
      </c>
      <c r="CC162" s="138">
        <v>351</v>
      </c>
      <c r="CD162" s="139">
        <v>5.85</v>
      </c>
      <c r="CE162" s="140">
        <v>5.8500000000000002E-3</v>
      </c>
      <c r="CF162" s="141">
        <v>11.9</v>
      </c>
      <c r="CG162" s="141">
        <v>8.1999999999999993</v>
      </c>
      <c r="CH162" s="141">
        <v>4.5999999999999996</v>
      </c>
      <c r="CI162" s="141">
        <v>3</v>
      </c>
      <c r="CJ162" s="142">
        <v>1.3</v>
      </c>
      <c r="CK162" s="138">
        <v>148</v>
      </c>
      <c r="CL162" s="128"/>
    </row>
    <row r="163" spans="66:90" x14ac:dyDescent="0.2">
      <c r="BN163" s="128"/>
      <c r="BO163" s="134">
        <v>149</v>
      </c>
      <c r="BP163" s="134">
        <v>543</v>
      </c>
      <c r="BQ163" s="135">
        <v>9.0500000000000007</v>
      </c>
      <c r="BR163" s="136">
        <v>9.0500000000000008E-3</v>
      </c>
      <c r="BS163" s="137">
        <v>18.5</v>
      </c>
      <c r="BT163" s="137">
        <v>12.7</v>
      </c>
      <c r="BU163" s="137">
        <v>7.2</v>
      </c>
      <c r="BV163" s="137">
        <v>4.5999999999999996</v>
      </c>
      <c r="BW163" s="142">
        <v>2</v>
      </c>
      <c r="BX163" s="134">
        <v>149</v>
      </c>
      <c r="BY163" s="134">
        <v>283</v>
      </c>
      <c r="BZ163" s="134">
        <v>542</v>
      </c>
      <c r="CA163" s="129"/>
      <c r="CB163" s="138">
        <v>149</v>
      </c>
      <c r="CC163" s="138">
        <v>353</v>
      </c>
      <c r="CD163" s="139">
        <v>5.88</v>
      </c>
      <c r="CE163" s="140">
        <v>5.8799999999999998E-3</v>
      </c>
      <c r="CF163" s="141">
        <v>12</v>
      </c>
      <c r="CG163" s="141">
        <v>8.3000000000000007</v>
      </c>
      <c r="CH163" s="141">
        <v>4.7</v>
      </c>
      <c r="CI163" s="141">
        <v>3</v>
      </c>
      <c r="CJ163" s="142">
        <v>1.3</v>
      </c>
      <c r="CK163" s="138">
        <v>149</v>
      </c>
      <c r="CL163" s="128"/>
    </row>
    <row r="164" spans="66:90" x14ac:dyDescent="0.2">
      <c r="BN164" s="128"/>
      <c r="BO164" s="129"/>
      <c r="BP164" s="129"/>
      <c r="BQ164" s="129"/>
      <c r="BR164" s="129"/>
      <c r="BS164" s="129"/>
      <c r="BT164" s="129"/>
      <c r="BU164" s="129"/>
      <c r="BV164" s="129"/>
      <c r="BW164" s="129"/>
      <c r="BX164" s="129"/>
      <c r="BY164" s="129"/>
      <c r="BZ164" s="129"/>
      <c r="CA164" s="129"/>
      <c r="CB164" s="138">
        <v>150</v>
      </c>
      <c r="CC164" s="138">
        <v>355</v>
      </c>
      <c r="CD164" s="139">
        <v>5.92</v>
      </c>
      <c r="CE164" s="140">
        <v>5.9199999999999999E-3</v>
      </c>
      <c r="CF164" s="141">
        <v>12.1</v>
      </c>
      <c r="CG164" s="141">
        <v>8.3000000000000007</v>
      </c>
      <c r="CH164" s="141">
        <v>4.7</v>
      </c>
      <c r="CI164" s="141">
        <v>3</v>
      </c>
      <c r="CJ164" s="142">
        <v>1.3</v>
      </c>
      <c r="CK164" s="138">
        <v>150</v>
      </c>
      <c r="CL164" s="128"/>
    </row>
    <row r="165" spans="66:90" x14ac:dyDescent="0.2">
      <c r="BO165" s="127"/>
      <c r="BP165" s="127"/>
      <c r="BQ165" s="127"/>
      <c r="BR165" s="127"/>
      <c r="BS165" s="127"/>
      <c r="BT165" s="127"/>
      <c r="BU165" s="127"/>
      <c r="BV165" s="127"/>
      <c r="BW165" s="127"/>
      <c r="BX165" s="127"/>
      <c r="BY165" s="127"/>
      <c r="BZ165" s="127"/>
      <c r="CA165" s="129"/>
      <c r="CB165" s="138">
        <v>151</v>
      </c>
      <c r="CC165" s="138">
        <v>356</v>
      </c>
      <c r="CD165" s="139">
        <v>5.93</v>
      </c>
      <c r="CE165" s="140">
        <v>5.9300000000000004E-3</v>
      </c>
      <c r="CF165" s="141">
        <v>12.1</v>
      </c>
      <c r="CG165" s="141">
        <v>8.4</v>
      </c>
      <c r="CH165" s="141">
        <v>4.7</v>
      </c>
      <c r="CI165" s="141">
        <v>3</v>
      </c>
      <c r="CJ165" s="142">
        <v>1.3</v>
      </c>
      <c r="CK165" s="138">
        <v>151</v>
      </c>
      <c r="CL165" s="128"/>
    </row>
    <row r="166" spans="66:90" x14ac:dyDescent="0.2">
      <c r="BO166" s="127"/>
      <c r="BP166" s="127"/>
      <c r="BQ166" s="127"/>
      <c r="BR166" s="127"/>
      <c r="BS166" s="127"/>
      <c r="BT166" s="127"/>
      <c r="BU166" s="127"/>
      <c r="BV166" s="127"/>
      <c r="BW166" s="127"/>
      <c r="BX166" s="127"/>
      <c r="BY166" s="127"/>
      <c r="BZ166" s="127"/>
      <c r="CA166" s="129"/>
      <c r="CB166" s="138">
        <v>152</v>
      </c>
      <c r="CC166" s="138">
        <v>358</v>
      </c>
      <c r="CD166" s="139">
        <v>5.97</v>
      </c>
      <c r="CE166" s="140">
        <v>5.9699999999999996E-3</v>
      </c>
      <c r="CF166" s="141">
        <v>12.2</v>
      </c>
      <c r="CG166" s="141">
        <v>8.4</v>
      </c>
      <c r="CH166" s="141">
        <v>4.7</v>
      </c>
      <c r="CI166" s="141">
        <v>3</v>
      </c>
      <c r="CJ166" s="142">
        <v>1.3</v>
      </c>
      <c r="CK166" s="138">
        <v>152</v>
      </c>
      <c r="CL166" s="128"/>
    </row>
    <row r="167" spans="66:90" x14ac:dyDescent="0.2">
      <c r="BO167" s="127"/>
      <c r="BP167" s="127"/>
      <c r="BQ167" s="127"/>
      <c r="BR167" s="127"/>
      <c r="BS167" s="127"/>
      <c r="BT167" s="127"/>
      <c r="BU167" s="127"/>
      <c r="BV167" s="127"/>
      <c r="BW167" s="127"/>
      <c r="BX167" s="127"/>
      <c r="BY167" s="127"/>
      <c r="BZ167" s="127"/>
      <c r="CA167" s="129"/>
      <c r="CB167" s="138">
        <v>153</v>
      </c>
      <c r="CC167" s="138">
        <v>359</v>
      </c>
      <c r="CD167" s="139">
        <v>5.98</v>
      </c>
      <c r="CE167" s="140">
        <v>5.9800000000000001E-3</v>
      </c>
      <c r="CF167" s="141">
        <v>12.2</v>
      </c>
      <c r="CG167" s="141">
        <v>8.4</v>
      </c>
      <c r="CH167" s="141">
        <v>4.7</v>
      </c>
      <c r="CI167" s="141">
        <v>3.1</v>
      </c>
      <c r="CJ167" s="142">
        <v>1.4</v>
      </c>
      <c r="CK167" s="138">
        <v>153</v>
      </c>
      <c r="CL167" s="128"/>
    </row>
    <row r="168" spans="66:90" x14ac:dyDescent="0.2">
      <c r="BO168" s="127"/>
      <c r="BP168" s="127"/>
      <c r="BQ168" s="127"/>
      <c r="BR168" s="127"/>
      <c r="BS168" s="127"/>
      <c r="BT168" s="127"/>
      <c r="BU168" s="127"/>
      <c r="BV168" s="127"/>
      <c r="BW168" s="127"/>
      <c r="BX168" s="127"/>
      <c r="BY168" s="127"/>
      <c r="BZ168" s="127"/>
      <c r="CA168" s="129"/>
      <c r="CB168" s="138">
        <v>154</v>
      </c>
      <c r="CC168" s="138">
        <v>361</v>
      </c>
      <c r="CD168" s="139">
        <v>6.02</v>
      </c>
      <c r="CE168" s="140">
        <v>6.0200000000000002E-3</v>
      </c>
      <c r="CF168" s="141">
        <v>12.3</v>
      </c>
      <c r="CG168" s="141">
        <v>8.5</v>
      </c>
      <c r="CH168" s="141">
        <v>4.8</v>
      </c>
      <c r="CI168" s="141">
        <v>3.1</v>
      </c>
      <c r="CJ168" s="142">
        <v>1.4</v>
      </c>
      <c r="CK168" s="138">
        <v>154</v>
      </c>
      <c r="CL168" s="128"/>
    </row>
    <row r="169" spans="66:90" x14ac:dyDescent="0.2">
      <c r="BO169" s="127"/>
      <c r="BP169" s="127"/>
      <c r="BQ169" s="127"/>
      <c r="BR169" s="127"/>
      <c r="BS169" s="127"/>
      <c r="BT169" s="127"/>
      <c r="BU169" s="127"/>
      <c r="BV169" s="127"/>
      <c r="BW169" s="127"/>
      <c r="BX169" s="127"/>
      <c r="BY169" s="127"/>
      <c r="BZ169" s="127"/>
      <c r="CA169" s="129"/>
      <c r="CB169" s="138">
        <v>155</v>
      </c>
      <c r="CC169" s="138">
        <v>362</v>
      </c>
      <c r="CD169" s="139">
        <v>6.03</v>
      </c>
      <c r="CE169" s="140">
        <v>6.0299999999999998E-3</v>
      </c>
      <c r="CF169" s="141">
        <v>12.3</v>
      </c>
      <c r="CG169" s="141">
        <v>8.5</v>
      </c>
      <c r="CH169" s="141">
        <v>4.8</v>
      </c>
      <c r="CI169" s="141">
        <v>3.1</v>
      </c>
      <c r="CJ169" s="142">
        <v>1.4</v>
      </c>
      <c r="CK169" s="138">
        <v>155</v>
      </c>
      <c r="CL169" s="128"/>
    </row>
    <row r="170" spans="66:90" x14ac:dyDescent="0.2">
      <c r="BO170" s="127"/>
      <c r="BP170" s="127"/>
      <c r="BQ170" s="127"/>
      <c r="BR170" s="127"/>
      <c r="BS170" s="127"/>
      <c r="BT170" s="127"/>
      <c r="BU170" s="127"/>
      <c r="BV170" s="127"/>
      <c r="BW170" s="127"/>
      <c r="BX170" s="127"/>
      <c r="BY170" s="127"/>
      <c r="BZ170" s="127"/>
      <c r="CA170" s="129"/>
      <c r="CB170" s="138">
        <v>156</v>
      </c>
      <c r="CC170" s="138">
        <v>364</v>
      </c>
      <c r="CD170" s="139">
        <v>6.07</v>
      </c>
      <c r="CE170" s="140">
        <v>6.0699999999999999E-3</v>
      </c>
      <c r="CF170" s="141">
        <v>12.4</v>
      </c>
      <c r="CG170" s="141">
        <v>8.5</v>
      </c>
      <c r="CH170" s="141">
        <v>4.8</v>
      </c>
      <c r="CI170" s="141">
        <v>3.1</v>
      </c>
      <c r="CJ170" s="142">
        <v>1.4</v>
      </c>
      <c r="CK170" s="138">
        <v>156</v>
      </c>
      <c r="CL170" s="128"/>
    </row>
    <row r="171" spans="66:90" x14ac:dyDescent="0.2">
      <c r="BO171" s="127"/>
      <c r="BP171" s="127"/>
      <c r="BQ171" s="127"/>
      <c r="BR171" s="127"/>
      <c r="BS171" s="127"/>
      <c r="BT171" s="127"/>
      <c r="BU171" s="127"/>
      <c r="BV171" s="127"/>
      <c r="BW171" s="127"/>
      <c r="BX171" s="127"/>
      <c r="BY171" s="127"/>
      <c r="BZ171" s="127"/>
      <c r="CA171" s="129"/>
      <c r="CB171" s="138">
        <v>157</v>
      </c>
      <c r="CC171" s="138">
        <v>366</v>
      </c>
      <c r="CD171" s="139">
        <v>6.1</v>
      </c>
      <c r="CE171" s="140">
        <v>6.1000000000000004E-3</v>
      </c>
      <c r="CF171" s="141">
        <v>12.4</v>
      </c>
      <c r="CG171" s="141">
        <v>8.6</v>
      </c>
      <c r="CH171" s="141">
        <v>4.8</v>
      </c>
      <c r="CI171" s="141">
        <v>3.1</v>
      </c>
      <c r="CJ171" s="142">
        <v>1.4</v>
      </c>
      <c r="CK171" s="138">
        <v>157</v>
      </c>
      <c r="CL171" s="128"/>
    </row>
    <row r="172" spans="66:90" x14ac:dyDescent="0.2">
      <c r="BO172" s="127"/>
      <c r="BP172" s="127"/>
      <c r="BQ172" s="127"/>
      <c r="BR172" s="127"/>
      <c r="BS172" s="127"/>
      <c r="BT172" s="127"/>
      <c r="BU172" s="127"/>
      <c r="BV172" s="127"/>
      <c r="BW172" s="127"/>
      <c r="BX172" s="127"/>
      <c r="BY172" s="127"/>
      <c r="BZ172" s="127"/>
      <c r="CA172" s="129"/>
      <c r="CB172" s="138">
        <v>158</v>
      </c>
      <c r="CC172" s="138">
        <v>367</v>
      </c>
      <c r="CD172" s="139">
        <v>6.12</v>
      </c>
      <c r="CE172" s="140">
        <v>6.1199999999999996E-3</v>
      </c>
      <c r="CF172" s="141">
        <v>12.5</v>
      </c>
      <c r="CG172" s="141">
        <v>8.6</v>
      </c>
      <c r="CH172" s="141">
        <v>4.9000000000000004</v>
      </c>
      <c r="CI172" s="141">
        <v>3.1</v>
      </c>
      <c r="CJ172" s="142">
        <v>1.4</v>
      </c>
      <c r="CK172" s="138">
        <v>158</v>
      </c>
      <c r="CL172" s="128"/>
    </row>
    <row r="173" spans="66:90" x14ac:dyDescent="0.2">
      <c r="BO173" s="127"/>
      <c r="BP173" s="127"/>
      <c r="BQ173" s="127"/>
      <c r="BR173" s="127"/>
      <c r="BS173" s="127"/>
      <c r="BT173" s="127"/>
      <c r="BU173" s="127"/>
      <c r="BV173" s="127"/>
      <c r="BW173" s="127"/>
      <c r="BX173" s="127"/>
      <c r="BY173" s="127"/>
      <c r="BZ173" s="127"/>
      <c r="CA173" s="129"/>
      <c r="CB173" s="138">
        <v>159</v>
      </c>
      <c r="CC173" s="138">
        <v>369</v>
      </c>
      <c r="CD173" s="139">
        <v>6.15</v>
      </c>
      <c r="CE173" s="140">
        <v>6.1500000000000001E-3</v>
      </c>
      <c r="CF173" s="141">
        <v>12.6</v>
      </c>
      <c r="CG173" s="141">
        <v>8.6999999999999993</v>
      </c>
      <c r="CH173" s="141">
        <v>4.9000000000000004</v>
      </c>
      <c r="CI173" s="141">
        <v>3.1</v>
      </c>
      <c r="CJ173" s="142">
        <v>1.4</v>
      </c>
      <c r="CK173" s="138">
        <v>159</v>
      </c>
      <c r="CL173" s="128"/>
    </row>
    <row r="174" spans="66:90" x14ac:dyDescent="0.2">
      <c r="BO174" s="127"/>
      <c r="BP174" s="127"/>
      <c r="BQ174" s="127"/>
      <c r="BR174" s="127"/>
      <c r="BS174" s="127"/>
      <c r="BT174" s="127"/>
      <c r="BU174" s="127"/>
      <c r="BV174" s="127"/>
      <c r="BW174" s="127"/>
      <c r="BX174" s="127"/>
      <c r="BY174" s="127"/>
      <c r="BZ174" s="127"/>
      <c r="CA174" s="129"/>
      <c r="CB174" s="138">
        <v>160</v>
      </c>
      <c r="CC174" s="138">
        <v>370</v>
      </c>
      <c r="CD174" s="139">
        <v>6.17</v>
      </c>
      <c r="CE174" s="140">
        <v>6.1700000000000001E-3</v>
      </c>
      <c r="CF174" s="141">
        <v>12.6</v>
      </c>
      <c r="CG174" s="141">
        <v>8.6999999999999993</v>
      </c>
      <c r="CH174" s="141">
        <v>4.9000000000000004</v>
      </c>
      <c r="CI174" s="141">
        <v>3.1</v>
      </c>
      <c r="CJ174" s="142">
        <v>1.4</v>
      </c>
      <c r="CK174" s="138">
        <v>160</v>
      </c>
      <c r="CL174" s="128"/>
    </row>
    <row r="175" spans="66:90" x14ac:dyDescent="0.2"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29"/>
      <c r="CB175" s="138">
        <v>161</v>
      </c>
      <c r="CC175" s="138">
        <v>372</v>
      </c>
      <c r="CD175" s="139">
        <v>6.2</v>
      </c>
      <c r="CE175" s="140">
        <v>6.1999999999999998E-3</v>
      </c>
      <c r="CF175" s="141">
        <v>12.7</v>
      </c>
      <c r="CG175" s="141">
        <v>8.6999999999999993</v>
      </c>
      <c r="CH175" s="141">
        <v>4.9000000000000004</v>
      </c>
      <c r="CI175" s="141">
        <v>3.2</v>
      </c>
      <c r="CJ175" s="142">
        <v>1.4</v>
      </c>
      <c r="CK175" s="138">
        <v>161</v>
      </c>
      <c r="CL175" s="128"/>
    </row>
    <row r="176" spans="66:90" x14ac:dyDescent="0.2"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29"/>
      <c r="CB176" s="138">
        <v>162</v>
      </c>
      <c r="CC176" s="138">
        <v>373</v>
      </c>
      <c r="CD176" s="139">
        <v>6.22</v>
      </c>
      <c r="CE176" s="140">
        <v>6.2199999999999998E-3</v>
      </c>
      <c r="CF176" s="141">
        <v>12.7</v>
      </c>
      <c r="CG176" s="141">
        <v>8.8000000000000007</v>
      </c>
      <c r="CH176" s="141">
        <v>4.9000000000000004</v>
      </c>
      <c r="CI176" s="141">
        <v>3.2</v>
      </c>
      <c r="CJ176" s="142">
        <v>1.4</v>
      </c>
      <c r="CK176" s="138">
        <v>162</v>
      </c>
      <c r="CL176" s="128"/>
    </row>
    <row r="177" spans="67:90" x14ac:dyDescent="0.2"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29"/>
      <c r="CB177" s="138">
        <v>163</v>
      </c>
      <c r="CC177" s="138">
        <v>375</v>
      </c>
      <c r="CD177" s="139">
        <v>6.25</v>
      </c>
      <c r="CE177" s="140">
        <v>6.2500000000000003E-3</v>
      </c>
      <c r="CF177" s="141">
        <v>12.8</v>
      </c>
      <c r="CG177" s="141">
        <v>8.8000000000000007</v>
      </c>
      <c r="CH177" s="141">
        <v>5</v>
      </c>
      <c r="CI177" s="141">
        <v>3.2</v>
      </c>
      <c r="CJ177" s="142">
        <v>1.4</v>
      </c>
      <c r="CK177" s="138">
        <v>163</v>
      </c>
      <c r="CL177" s="128"/>
    </row>
    <row r="178" spans="67:90" x14ac:dyDescent="0.2"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29"/>
      <c r="CB178" s="138">
        <v>164</v>
      </c>
      <c r="CC178" s="138">
        <v>376</v>
      </c>
      <c r="CD178" s="139">
        <v>6.27</v>
      </c>
      <c r="CE178" s="140">
        <v>6.2700000000000004E-3</v>
      </c>
      <c r="CF178" s="141">
        <v>12.8</v>
      </c>
      <c r="CG178" s="141">
        <v>8.8000000000000007</v>
      </c>
      <c r="CH178" s="141">
        <v>5</v>
      </c>
      <c r="CI178" s="141">
        <v>3.2</v>
      </c>
      <c r="CJ178" s="142">
        <v>1.4</v>
      </c>
      <c r="CK178" s="138">
        <v>164</v>
      </c>
      <c r="CL178" s="128"/>
    </row>
    <row r="179" spans="67:90" x14ac:dyDescent="0.2"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29"/>
      <c r="CB179" s="138">
        <v>165</v>
      </c>
      <c r="CC179" s="138">
        <v>378</v>
      </c>
      <c r="CD179" s="139">
        <v>6.3</v>
      </c>
      <c r="CE179" s="140">
        <v>6.3E-3</v>
      </c>
      <c r="CF179" s="141">
        <v>12.9</v>
      </c>
      <c r="CG179" s="141">
        <v>8.9</v>
      </c>
      <c r="CH179" s="141">
        <v>5</v>
      </c>
      <c r="CI179" s="141">
        <v>3.2</v>
      </c>
      <c r="CJ179" s="142">
        <v>1.4</v>
      </c>
      <c r="CK179" s="138">
        <v>165</v>
      </c>
      <c r="CL179" s="128"/>
    </row>
    <row r="180" spans="67:90" x14ac:dyDescent="0.2"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29"/>
      <c r="CB180" s="138">
        <v>166</v>
      </c>
      <c r="CC180" s="138">
        <v>379</v>
      </c>
      <c r="CD180" s="139">
        <v>6.32</v>
      </c>
      <c r="CE180" s="140">
        <v>6.3200000000000001E-3</v>
      </c>
      <c r="CF180" s="141">
        <v>12.9</v>
      </c>
      <c r="CG180" s="141">
        <v>8.9</v>
      </c>
      <c r="CH180" s="141">
        <v>5</v>
      </c>
      <c r="CI180" s="141">
        <v>3.2</v>
      </c>
      <c r="CJ180" s="142">
        <v>1.4</v>
      </c>
      <c r="CK180" s="138">
        <v>166</v>
      </c>
      <c r="CL180" s="128"/>
    </row>
    <row r="181" spans="67:90" x14ac:dyDescent="0.2"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29"/>
      <c r="CB181" s="138">
        <v>167</v>
      </c>
      <c r="CC181" s="138">
        <v>381</v>
      </c>
      <c r="CD181" s="139">
        <v>6.35</v>
      </c>
      <c r="CE181" s="140">
        <v>6.3499999999999997E-3</v>
      </c>
      <c r="CF181" s="141">
        <v>13</v>
      </c>
      <c r="CG181" s="141">
        <v>8.9</v>
      </c>
      <c r="CH181" s="141">
        <v>5</v>
      </c>
      <c r="CI181" s="141">
        <v>3.2</v>
      </c>
      <c r="CJ181" s="142">
        <v>1.4</v>
      </c>
      <c r="CK181" s="138">
        <v>167</v>
      </c>
      <c r="CL181" s="128"/>
    </row>
    <row r="182" spans="67:90" x14ac:dyDescent="0.2"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29"/>
      <c r="CB182" s="138">
        <v>168</v>
      </c>
      <c r="CC182" s="138">
        <v>382</v>
      </c>
      <c r="CD182" s="139">
        <v>6.37</v>
      </c>
      <c r="CE182" s="140">
        <v>6.3699999999999998E-3</v>
      </c>
      <c r="CF182" s="141">
        <v>13</v>
      </c>
      <c r="CG182" s="141">
        <v>9</v>
      </c>
      <c r="CH182" s="141">
        <v>5.0999999999999996</v>
      </c>
      <c r="CI182" s="141">
        <v>3.2</v>
      </c>
      <c r="CJ182" s="142">
        <v>1.4</v>
      </c>
      <c r="CK182" s="138">
        <v>168</v>
      </c>
      <c r="CL182" s="128"/>
    </row>
    <row r="183" spans="67:90" x14ac:dyDescent="0.2"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29"/>
      <c r="CB183" s="138">
        <v>169</v>
      </c>
      <c r="CC183" s="138">
        <v>384</v>
      </c>
      <c r="CD183" s="139">
        <v>6.4</v>
      </c>
      <c r="CE183" s="140">
        <v>6.4000000000000003E-3</v>
      </c>
      <c r="CF183" s="141">
        <v>13.1</v>
      </c>
      <c r="CG183" s="141">
        <v>9</v>
      </c>
      <c r="CH183" s="141">
        <v>5.0999999999999996</v>
      </c>
      <c r="CI183" s="141">
        <v>3.3</v>
      </c>
      <c r="CJ183" s="142">
        <v>1.4</v>
      </c>
      <c r="CK183" s="138">
        <v>169</v>
      </c>
      <c r="CL183" s="128"/>
    </row>
    <row r="184" spans="67:90" x14ac:dyDescent="0.2"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29"/>
      <c r="CB184" s="138">
        <v>170</v>
      </c>
      <c r="CC184" s="138">
        <v>386</v>
      </c>
      <c r="CD184" s="139">
        <v>6.43</v>
      </c>
      <c r="CE184" s="140">
        <v>6.43E-3</v>
      </c>
      <c r="CF184" s="141">
        <v>13.1</v>
      </c>
      <c r="CG184" s="141">
        <v>9.1</v>
      </c>
      <c r="CH184" s="141">
        <v>5.0999999999999996</v>
      </c>
      <c r="CI184" s="141">
        <v>3.3</v>
      </c>
      <c r="CJ184" s="142">
        <v>1.5</v>
      </c>
      <c r="CK184" s="138">
        <v>170</v>
      </c>
      <c r="CL184" s="128"/>
    </row>
    <row r="185" spans="67:90" x14ac:dyDescent="0.2"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29"/>
      <c r="CB185" s="138">
        <v>171</v>
      </c>
      <c r="CC185" s="138">
        <v>387</v>
      </c>
      <c r="CD185" s="139">
        <v>6.45</v>
      </c>
      <c r="CE185" s="140">
        <v>6.45E-3</v>
      </c>
      <c r="CF185" s="141">
        <v>13.2</v>
      </c>
      <c r="CG185" s="141">
        <v>9.1</v>
      </c>
      <c r="CH185" s="141">
        <v>5.0999999999999996</v>
      </c>
      <c r="CI185" s="141">
        <v>3.3</v>
      </c>
      <c r="CJ185" s="142">
        <v>1.5</v>
      </c>
      <c r="CK185" s="138">
        <v>171</v>
      </c>
      <c r="CL185" s="128"/>
    </row>
    <row r="186" spans="67:90" x14ac:dyDescent="0.2"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29"/>
      <c r="CB186" s="138">
        <v>172</v>
      </c>
      <c r="CC186" s="138">
        <v>389</v>
      </c>
      <c r="CD186" s="139">
        <v>6.48</v>
      </c>
      <c r="CE186" s="140">
        <v>6.4799999999999996E-3</v>
      </c>
      <c r="CF186" s="141">
        <v>13.2</v>
      </c>
      <c r="CG186" s="141">
        <v>9.1</v>
      </c>
      <c r="CH186" s="141">
        <v>5.0999999999999996</v>
      </c>
      <c r="CI186" s="141">
        <v>3.3</v>
      </c>
      <c r="CJ186" s="142">
        <v>1.5</v>
      </c>
      <c r="CK186" s="138">
        <v>172</v>
      </c>
      <c r="CL186" s="128"/>
    </row>
    <row r="187" spans="67:90" x14ac:dyDescent="0.2"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29"/>
      <c r="CB187" s="138">
        <v>173</v>
      </c>
      <c r="CC187" s="138">
        <v>390</v>
      </c>
      <c r="CD187" s="139">
        <v>6.5</v>
      </c>
      <c r="CE187" s="140">
        <v>6.4999999999999997E-3</v>
      </c>
      <c r="CF187" s="141">
        <v>13.3</v>
      </c>
      <c r="CG187" s="141">
        <v>9.1999999999999993</v>
      </c>
      <c r="CH187" s="141">
        <v>5.2</v>
      </c>
      <c r="CI187" s="141">
        <v>3.3</v>
      </c>
      <c r="CJ187" s="142">
        <v>1.5</v>
      </c>
      <c r="CK187" s="138">
        <v>173</v>
      </c>
      <c r="CL187" s="128"/>
    </row>
    <row r="188" spans="67:90" x14ac:dyDescent="0.2"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29"/>
      <c r="CB188" s="138">
        <v>174</v>
      </c>
      <c r="CC188" s="138">
        <v>392</v>
      </c>
      <c r="CD188" s="139">
        <v>6.53</v>
      </c>
      <c r="CE188" s="140">
        <v>6.5300000000000002E-3</v>
      </c>
      <c r="CF188" s="141">
        <v>13.3</v>
      </c>
      <c r="CG188" s="141">
        <v>9.1999999999999993</v>
      </c>
      <c r="CH188" s="141">
        <v>5.2</v>
      </c>
      <c r="CI188" s="141">
        <v>3.3</v>
      </c>
      <c r="CJ188" s="142">
        <v>1.5</v>
      </c>
      <c r="CK188" s="138">
        <v>174</v>
      </c>
      <c r="CL188" s="128"/>
    </row>
    <row r="189" spans="67:90" x14ac:dyDescent="0.2"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29"/>
      <c r="CB189" s="138">
        <v>175</v>
      </c>
      <c r="CC189" s="138">
        <v>393</v>
      </c>
      <c r="CD189" s="139">
        <v>6.55</v>
      </c>
      <c r="CE189" s="140">
        <v>6.5500000000000003E-3</v>
      </c>
      <c r="CF189" s="141">
        <v>13.4</v>
      </c>
      <c r="CG189" s="141">
        <v>9.1999999999999993</v>
      </c>
      <c r="CH189" s="141">
        <v>5.2</v>
      </c>
      <c r="CI189" s="141">
        <v>3.3</v>
      </c>
      <c r="CJ189" s="142">
        <v>1.5</v>
      </c>
      <c r="CK189" s="138">
        <v>175</v>
      </c>
      <c r="CL189" s="128"/>
    </row>
    <row r="190" spans="67:90" x14ac:dyDescent="0.2"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29"/>
      <c r="CB190" s="138">
        <v>176</v>
      </c>
      <c r="CC190" s="138">
        <v>395</v>
      </c>
      <c r="CD190" s="139">
        <v>6.58</v>
      </c>
      <c r="CE190" s="140">
        <v>6.5799999999999999E-3</v>
      </c>
      <c r="CF190" s="141">
        <v>13.4</v>
      </c>
      <c r="CG190" s="141">
        <v>9.3000000000000007</v>
      </c>
      <c r="CH190" s="141">
        <v>5.2</v>
      </c>
      <c r="CI190" s="141">
        <v>3.4</v>
      </c>
      <c r="CJ190" s="142">
        <v>1.5</v>
      </c>
      <c r="CK190" s="138">
        <v>176</v>
      </c>
      <c r="CL190" s="128"/>
    </row>
    <row r="191" spans="67:90" x14ac:dyDescent="0.2"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29"/>
      <c r="CB191" s="138">
        <v>177</v>
      </c>
      <c r="CC191" s="138">
        <v>396</v>
      </c>
      <c r="CD191" s="139">
        <v>6.6</v>
      </c>
      <c r="CE191" s="140">
        <v>6.6E-3</v>
      </c>
      <c r="CF191" s="141">
        <v>13.5</v>
      </c>
      <c r="CG191" s="141">
        <v>9.3000000000000007</v>
      </c>
      <c r="CH191" s="141">
        <v>5.2</v>
      </c>
      <c r="CI191" s="141">
        <v>3.4</v>
      </c>
      <c r="CJ191" s="142">
        <v>1.5</v>
      </c>
      <c r="CK191" s="138">
        <v>177</v>
      </c>
      <c r="CL191" s="128"/>
    </row>
    <row r="192" spans="67:90" x14ac:dyDescent="0.2"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29"/>
      <c r="CB192" s="138">
        <v>178</v>
      </c>
      <c r="CC192" s="138">
        <v>398</v>
      </c>
      <c r="CD192" s="139">
        <v>6.63</v>
      </c>
      <c r="CE192" s="140">
        <v>6.6299999999999996E-3</v>
      </c>
      <c r="CF192" s="141">
        <v>13.5</v>
      </c>
      <c r="CG192" s="141">
        <v>9.3000000000000007</v>
      </c>
      <c r="CH192" s="141">
        <v>5.3</v>
      </c>
      <c r="CI192" s="141">
        <v>3.4</v>
      </c>
      <c r="CJ192" s="142">
        <v>1.5</v>
      </c>
      <c r="CK192" s="138">
        <v>178</v>
      </c>
      <c r="CL192" s="128"/>
    </row>
    <row r="193" spans="67:90" x14ac:dyDescent="0.2">
      <c r="BO193" s="127"/>
      <c r="BP193" s="127"/>
      <c r="BQ193" s="127"/>
      <c r="BR193" s="127"/>
      <c r="BS193" s="127"/>
      <c r="BT193" s="127"/>
      <c r="BU193" s="127"/>
      <c r="BV193" s="127"/>
      <c r="BW193" s="127"/>
      <c r="BX193" s="127"/>
      <c r="BY193" s="127"/>
      <c r="BZ193" s="127"/>
      <c r="CA193" s="129"/>
      <c r="CB193" s="138">
        <v>179</v>
      </c>
      <c r="CC193" s="138">
        <v>399</v>
      </c>
      <c r="CD193" s="139">
        <v>6.65</v>
      </c>
      <c r="CE193" s="140">
        <v>6.6499999999999997E-3</v>
      </c>
      <c r="CF193" s="141">
        <v>13.6</v>
      </c>
      <c r="CG193" s="141">
        <v>9.4</v>
      </c>
      <c r="CH193" s="141">
        <v>5.3</v>
      </c>
      <c r="CI193" s="141">
        <v>3.4</v>
      </c>
      <c r="CJ193" s="142">
        <v>1.5</v>
      </c>
      <c r="CK193" s="138">
        <v>179</v>
      </c>
      <c r="CL193" s="128"/>
    </row>
    <row r="194" spans="67:90" x14ac:dyDescent="0.2">
      <c r="BO194" s="127"/>
      <c r="BP194" s="127"/>
      <c r="BQ194" s="127"/>
      <c r="BR194" s="127"/>
      <c r="BS194" s="127"/>
      <c r="BT194" s="127"/>
      <c r="BU194" s="127"/>
      <c r="BV194" s="127"/>
      <c r="BW194" s="127"/>
      <c r="BX194" s="127"/>
      <c r="BY194" s="127"/>
      <c r="BZ194" s="127"/>
      <c r="CA194" s="129"/>
      <c r="CB194" s="138">
        <v>180</v>
      </c>
      <c r="CC194" s="138">
        <v>401</v>
      </c>
      <c r="CD194" s="139">
        <v>6.68</v>
      </c>
      <c r="CE194" s="140">
        <v>6.6800000000000002E-3</v>
      </c>
      <c r="CF194" s="141">
        <v>13.6</v>
      </c>
      <c r="CG194" s="141">
        <v>9.4</v>
      </c>
      <c r="CH194" s="141">
        <v>5.3</v>
      </c>
      <c r="CI194" s="141">
        <v>3.4</v>
      </c>
      <c r="CJ194" s="142">
        <v>1.5</v>
      </c>
      <c r="CK194" s="138">
        <v>180</v>
      </c>
      <c r="CL194" s="128"/>
    </row>
    <row r="195" spans="67:90" x14ac:dyDescent="0.2">
      <c r="BO195" s="127"/>
      <c r="BP195" s="127"/>
      <c r="BQ195" s="127"/>
      <c r="BR195" s="127"/>
      <c r="BS195" s="127"/>
      <c r="BT195" s="127"/>
      <c r="BU195" s="127"/>
      <c r="BV195" s="127"/>
      <c r="BW195" s="127"/>
      <c r="BX195" s="127"/>
      <c r="BY195" s="127"/>
      <c r="BZ195" s="127"/>
      <c r="CA195" s="129"/>
      <c r="CB195" s="138">
        <v>181</v>
      </c>
      <c r="CC195" s="138">
        <v>402</v>
      </c>
      <c r="CD195" s="139">
        <v>6.7</v>
      </c>
      <c r="CE195" s="140">
        <v>6.7000000000000002E-3</v>
      </c>
      <c r="CF195" s="141">
        <v>13.7</v>
      </c>
      <c r="CG195" s="141">
        <v>9.4</v>
      </c>
      <c r="CH195" s="141">
        <v>5.3</v>
      </c>
      <c r="CI195" s="141">
        <v>3.4</v>
      </c>
      <c r="CJ195" s="142">
        <v>1.5</v>
      </c>
      <c r="CK195" s="138">
        <v>181</v>
      </c>
      <c r="CL195" s="128"/>
    </row>
    <row r="196" spans="67:90" x14ac:dyDescent="0.2">
      <c r="BO196" s="127"/>
      <c r="BP196" s="127"/>
      <c r="BQ196" s="127"/>
      <c r="BR196" s="127"/>
      <c r="BS196" s="127"/>
      <c r="BT196" s="127"/>
      <c r="BU196" s="127"/>
      <c r="BV196" s="127"/>
      <c r="BW196" s="127"/>
      <c r="BX196" s="127"/>
      <c r="BY196" s="127"/>
      <c r="BZ196" s="127"/>
      <c r="CA196" s="129"/>
      <c r="CB196" s="138">
        <v>182</v>
      </c>
      <c r="CC196" s="138">
        <v>404</v>
      </c>
      <c r="CD196" s="139">
        <v>6.73</v>
      </c>
      <c r="CE196" s="140">
        <v>6.7299999999999999E-3</v>
      </c>
      <c r="CF196" s="141">
        <v>13.7</v>
      </c>
      <c r="CG196" s="141">
        <v>9.5</v>
      </c>
      <c r="CH196" s="141">
        <v>5.3</v>
      </c>
      <c r="CI196" s="141">
        <v>3.4</v>
      </c>
      <c r="CJ196" s="142">
        <v>1.5</v>
      </c>
      <c r="CK196" s="138">
        <v>182</v>
      </c>
      <c r="CL196" s="128"/>
    </row>
    <row r="197" spans="67:90" x14ac:dyDescent="0.2">
      <c r="BO197" s="127"/>
      <c r="BP197" s="127"/>
      <c r="BQ197" s="127"/>
      <c r="BR197" s="127"/>
      <c r="BS197" s="127"/>
      <c r="BT197" s="127"/>
      <c r="BU197" s="127"/>
      <c r="BV197" s="127"/>
      <c r="BW197" s="127"/>
      <c r="BX197" s="127"/>
      <c r="BY197" s="127"/>
      <c r="BZ197" s="127"/>
      <c r="CA197" s="129"/>
      <c r="CB197" s="138">
        <v>183</v>
      </c>
      <c r="CC197" s="138">
        <v>405</v>
      </c>
      <c r="CD197" s="139">
        <v>6.75</v>
      </c>
      <c r="CE197" s="140">
        <v>6.7499999999999999E-3</v>
      </c>
      <c r="CF197" s="141">
        <v>13.8</v>
      </c>
      <c r="CG197" s="141">
        <v>9.5</v>
      </c>
      <c r="CH197" s="141">
        <v>5.4</v>
      </c>
      <c r="CI197" s="141">
        <v>3.4</v>
      </c>
      <c r="CJ197" s="142">
        <v>1.5</v>
      </c>
      <c r="CK197" s="138">
        <v>183</v>
      </c>
      <c r="CL197" s="128"/>
    </row>
    <row r="198" spans="67:90" x14ac:dyDescent="0.2">
      <c r="BO198" s="127"/>
      <c r="BP198" s="127"/>
      <c r="BQ198" s="127"/>
      <c r="BR198" s="127"/>
      <c r="BS198" s="127"/>
      <c r="BT198" s="127"/>
      <c r="BU198" s="127"/>
      <c r="BV198" s="127"/>
      <c r="BW198" s="127"/>
      <c r="BX198" s="127"/>
      <c r="BY198" s="127"/>
      <c r="BZ198" s="127"/>
      <c r="CA198" s="129"/>
      <c r="CB198" s="138">
        <v>184</v>
      </c>
      <c r="CC198" s="138">
        <v>407</v>
      </c>
      <c r="CD198" s="139">
        <v>6.78</v>
      </c>
      <c r="CE198" s="140">
        <v>6.7799999999999996E-3</v>
      </c>
      <c r="CF198" s="141">
        <v>13.8</v>
      </c>
      <c r="CG198" s="141">
        <v>9.6</v>
      </c>
      <c r="CH198" s="141">
        <v>5.4</v>
      </c>
      <c r="CI198" s="141">
        <v>3.5</v>
      </c>
      <c r="CJ198" s="142">
        <v>1.5</v>
      </c>
      <c r="CK198" s="138">
        <v>184</v>
      </c>
      <c r="CL198" s="128"/>
    </row>
    <row r="199" spans="67:90" x14ac:dyDescent="0.2">
      <c r="BO199" s="127"/>
      <c r="BP199" s="127"/>
      <c r="BQ199" s="127"/>
      <c r="BR199" s="127"/>
      <c r="BS199" s="127"/>
      <c r="BT199" s="127"/>
      <c r="BU199" s="127"/>
      <c r="BV199" s="127"/>
      <c r="BW199" s="127"/>
      <c r="BX199" s="127"/>
      <c r="BY199" s="127"/>
      <c r="BZ199" s="127"/>
      <c r="CA199" s="129"/>
      <c r="CB199" s="138">
        <v>185</v>
      </c>
      <c r="CC199" s="138">
        <v>408</v>
      </c>
      <c r="CD199" s="139">
        <v>6.8</v>
      </c>
      <c r="CE199" s="140">
        <v>6.7999999999999996E-3</v>
      </c>
      <c r="CF199" s="141">
        <v>13.9</v>
      </c>
      <c r="CG199" s="141">
        <v>9.6</v>
      </c>
      <c r="CH199" s="141">
        <v>5.4</v>
      </c>
      <c r="CI199" s="141">
        <v>3.5</v>
      </c>
      <c r="CJ199" s="142">
        <v>1.5</v>
      </c>
      <c r="CK199" s="138">
        <v>185</v>
      </c>
      <c r="CL199" s="128"/>
    </row>
    <row r="200" spans="67:90" x14ac:dyDescent="0.2">
      <c r="BO200" s="127"/>
      <c r="BP200" s="127"/>
      <c r="BQ200" s="127"/>
      <c r="BR200" s="127"/>
      <c r="BS200" s="127"/>
      <c r="BT200" s="127"/>
      <c r="BU200" s="127"/>
      <c r="BV200" s="127"/>
      <c r="BW200" s="127"/>
      <c r="BX200" s="127"/>
      <c r="BY200" s="127"/>
      <c r="BZ200" s="127"/>
      <c r="CA200" s="129"/>
      <c r="CB200" s="138">
        <v>186</v>
      </c>
      <c r="CC200" s="138">
        <v>409</v>
      </c>
      <c r="CD200" s="139">
        <v>6.82</v>
      </c>
      <c r="CE200" s="140">
        <v>6.8199999999999997E-3</v>
      </c>
      <c r="CF200" s="141">
        <v>13.9</v>
      </c>
      <c r="CG200" s="141">
        <v>9.6</v>
      </c>
      <c r="CH200" s="141">
        <v>5.4</v>
      </c>
      <c r="CI200" s="141">
        <v>3.5</v>
      </c>
      <c r="CJ200" s="142">
        <v>1.5</v>
      </c>
      <c r="CK200" s="138">
        <v>186</v>
      </c>
      <c r="CL200" s="128"/>
    </row>
    <row r="201" spans="67:90" x14ac:dyDescent="0.2">
      <c r="BO201" s="127"/>
      <c r="BP201" s="127"/>
      <c r="BQ201" s="127"/>
      <c r="BR201" s="127"/>
      <c r="BS201" s="127"/>
      <c r="BT201" s="127"/>
      <c r="BU201" s="127"/>
      <c r="BV201" s="127"/>
      <c r="BW201" s="127"/>
      <c r="BX201" s="127"/>
      <c r="BY201" s="127"/>
      <c r="BZ201" s="127"/>
      <c r="CA201" s="129"/>
      <c r="CB201" s="138">
        <v>187</v>
      </c>
      <c r="CC201" s="138">
        <v>411</v>
      </c>
      <c r="CD201" s="139">
        <v>6.85</v>
      </c>
      <c r="CE201" s="140">
        <v>6.8500000000000002E-3</v>
      </c>
      <c r="CF201" s="141">
        <v>14</v>
      </c>
      <c r="CG201" s="141">
        <v>9.6</v>
      </c>
      <c r="CH201" s="141">
        <v>5.4</v>
      </c>
      <c r="CI201" s="141">
        <v>3.5</v>
      </c>
      <c r="CJ201" s="142">
        <v>1.5</v>
      </c>
      <c r="CK201" s="138">
        <v>187</v>
      </c>
      <c r="CL201" s="128"/>
    </row>
    <row r="202" spans="67:90" x14ac:dyDescent="0.2">
      <c r="BO202" s="127"/>
      <c r="BP202" s="127"/>
      <c r="BQ202" s="127"/>
      <c r="BR202" s="127"/>
      <c r="BS202" s="127"/>
      <c r="BT202" s="127"/>
      <c r="BU202" s="127"/>
      <c r="BV202" s="127"/>
      <c r="BW202" s="127"/>
      <c r="BX202" s="127"/>
      <c r="BY202" s="127"/>
      <c r="BZ202" s="127"/>
      <c r="CA202" s="129"/>
      <c r="CB202" s="138">
        <v>188</v>
      </c>
      <c r="CC202" s="138">
        <v>412</v>
      </c>
      <c r="CD202" s="139">
        <v>6.87</v>
      </c>
      <c r="CE202" s="140">
        <v>6.8700000000000002E-3</v>
      </c>
      <c r="CF202" s="141">
        <v>14</v>
      </c>
      <c r="CG202" s="141">
        <v>9.6999999999999993</v>
      </c>
      <c r="CH202" s="141">
        <v>5.4</v>
      </c>
      <c r="CI202" s="141">
        <v>3.5</v>
      </c>
      <c r="CJ202" s="142">
        <v>1.6</v>
      </c>
      <c r="CK202" s="138">
        <v>188</v>
      </c>
      <c r="CL202" s="128"/>
    </row>
    <row r="203" spans="67:90" x14ac:dyDescent="0.2">
      <c r="BO203" s="127"/>
      <c r="BP203" s="127"/>
      <c r="BQ203" s="127"/>
      <c r="BR203" s="127"/>
      <c r="BS203" s="127"/>
      <c r="BT203" s="127"/>
      <c r="BU203" s="127"/>
      <c r="BV203" s="127"/>
      <c r="BW203" s="127"/>
      <c r="BX203" s="127"/>
      <c r="BY203" s="127"/>
      <c r="BZ203" s="127"/>
      <c r="CA203" s="129"/>
      <c r="CB203" s="138">
        <v>189</v>
      </c>
      <c r="CC203" s="138">
        <v>414</v>
      </c>
      <c r="CD203" s="139">
        <v>6.9</v>
      </c>
      <c r="CE203" s="140">
        <v>6.8999999999999999E-3</v>
      </c>
      <c r="CF203" s="141">
        <v>14.1</v>
      </c>
      <c r="CG203" s="141">
        <v>9.6999999999999993</v>
      </c>
      <c r="CH203" s="141">
        <v>5.5</v>
      </c>
      <c r="CI203" s="141">
        <v>3.5</v>
      </c>
      <c r="CJ203" s="142">
        <v>1.6</v>
      </c>
      <c r="CK203" s="138">
        <v>189</v>
      </c>
      <c r="CL203" s="128"/>
    </row>
    <row r="204" spans="67:90" x14ac:dyDescent="0.2">
      <c r="BO204" s="127"/>
      <c r="BP204" s="127"/>
      <c r="BQ204" s="127"/>
      <c r="BR204" s="127"/>
      <c r="BS204" s="127"/>
      <c r="BT204" s="127"/>
      <c r="BU204" s="127"/>
      <c r="BV204" s="127"/>
      <c r="BW204" s="127"/>
      <c r="BX204" s="127"/>
      <c r="BY204" s="127"/>
      <c r="BZ204" s="127"/>
      <c r="CA204" s="129"/>
      <c r="CB204" s="138">
        <v>190</v>
      </c>
      <c r="CC204" s="138">
        <v>415</v>
      </c>
      <c r="CD204" s="139">
        <v>6.92</v>
      </c>
      <c r="CE204" s="140">
        <v>6.9199999999999999E-3</v>
      </c>
      <c r="CF204" s="141">
        <v>14.1</v>
      </c>
      <c r="CG204" s="141">
        <v>9.6999999999999993</v>
      </c>
      <c r="CH204" s="141">
        <v>5.5</v>
      </c>
      <c r="CI204" s="141">
        <v>3.5</v>
      </c>
      <c r="CJ204" s="142">
        <v>1.6</v>
      </c>
      <c r="CK204" s="138">
        <v>190</v>
      </c>
      <c r="CL204" s="128"/>
    </row>
    <row r="205" spans="67:90" x14ac:dyDescent="0.2">
      <c r="BO205" s="127"/>
      <c r="BP205" s="127"/>
      <c r="BQ205" s="127"/>
      <c r="BR205" s="127"/>
      <c r="BS205" s="127"/>
      <c r="BT205" s="127"/>
      <c r="BU205" s="127"/>
      <c r="BV205" s="127"/>
      <c r="BW205" s="127"/>
      <c r="BX205" s="127"/>
      <c r="BY205" s="127"/>
      <c r="BZ205" s="127"/>
      <c r="CA205" s="129"/>
      <c r="CB205" s="138">
        <v>191</v>
      </c>
      <c r="CC205" s="138">
        <v>417</v>
      </c>
      <c r="CD205" s="139">
        <v>6.95</v>
      </c>
      <c r="CE205" s="140">
        <v>6.9499999999999996E-3</v>
      </c>
      <c r="CF205" s="141">
        <v>14.2</v>
      </c>
      <c r="CG205" s="141">
        <v>9.8000000000000007</v>
      </c>
      <c r="CH205" s="141">
        <v>5.5</v>
      </c>
      <c r="CI205" s="141">
        <v>3.5</v>
      </c>
      <c r="CJ205" s="142">
        <v>1.6</v>
      </c>
      <c r="CK205" s="138">
        <v>191</v>
      </c>
      <c r="CL205" s="128"/>
    </row>
    <row r="206" spans="67:90" x14ac:dyDescent="0.2">
      <c r="BO206" s="127"/>
      <c r="BP206" s="127"/>
      <c r="BQ206" s="127"/>
      <c r="BR206" s="127"/>
      <c r="BS206" s="127"/>
      <c r="BT206" s="127"/>
      <c r="BU206" s="127"/>
      <c r="BV206" s="127"/>
      <c r="BW206" s="127"/>
      <c r="BX206" s="127"/>
      <c r="BY206" s="127"/>
      <c r="BZ206" s="127"/>
      <c r="CA206" s="129"/>
      <c r="CB206" s="138">
        <v>192</v>
      </c>
      <c r="CC206" s="138">
        <v>418</v>
      </c>
      <c r="CD206" s="139">
        <v>6.97</v>
      </c>
      <c r="CE206" s="140">
        <v>6.9699999999999996E-3</v>
      </c>
      <c r="CF206" s="141">
        <v>14.2</v>
      </c>
      <c r="CG206" s="141">
        <v>9.8000000000000007</v>
      </c>
      <c r="CH206" s="141">
        <v>5.5</v>
      </c>
      <c r="CI206" s="141">
        <v>3.6</v>
      </c>
      <c r="CJ206" s="142">
        <v>1.6</v>
      </c>
      <c r="CK206" s="138">
        <v>192</v>
      </c>
      <c r="CL206" s="128"/>
    </row>
    <row r="207" spans="67:90" x14ac:dyDescent="0.2">
      <c r="BO207" s="127"/>
      <c r="BP207" s="127"/>
      <c r="BQ207" s="127"/>
      <c r="BR207" s="127"/>
      <c r="BS207" s="127"/>
      <c r="BT207" s="127"/>
      <c r="BU207" s="127"/>
      <c r="BV207" s="127"/>
      <c r="BW207" s="127"/>
      <c r="BX207" s="127"/>
      <c r="BY207" s="127"/>
      <c r="BZ207" s="127"/>
      <c r="CA207" s="129"/>
      <c r="CB207" s="138">
        <v>193</v>
      </c>
      <c r="CC207" s="138">
        <v>420</v>
      </c>
      <c r="CD207" s="139">
        <v>7</v>
      </c>
      <c r="CE207" s="140">
        <v>7.0000000000000001E-3</v>
      </c>
      <c r="CF207" s="141">
        <v>14.3</v>
      </c>
      <c r="CG207" s="141">
        <v>9.9</v>
      </c>
      <c r="CH207" s="141">
        <v>5.6</v>
      </c>
      <c r="CI207" s="141">
        <v>3.6</v>
      </c>
      <c r="CJ207" s="142">
        <v>1.6</v>
      </c>
      <c r="CK207" s="138">
        <v>193</v>
      </c>
      <c r="CL207" s="128"/>
    </row>
    <row r="208" spans="67:90" x14ac:dyDescent="0.2">
      <c r="BO208" s="127"/>
      <c r="BP208" s="127"/>
      <c r="BQ208" s="127"/>
      <c r="BR208" s="127"/>
      <c r="BS208" s="127"/>
      <c r="BT208" s="127"/>
      <c r="BU208" s="127"/>
      <c r="BV208" s="127"/>
      <c r="BW208" s="127"/>
      <c r="BX208" s="127"/>
      <c r="BY208" s="127"/>
      <c r="BZ208" s="127"/>
      <c r="CA208" s="129"/>
      <c r="CB208" s="138">
        <v>194</v>
      </c>
      <c r="CC208" s="138">
        <v>421</v>
      </c>
      <c r="CD208" s="139">
        <v>7.02</v>
      </c>
      <c r="CE208" s="140">
        <v>7.0200000000000002E-3</v>
      </c>
      <c r="CF208" s="141">
        <v>14.3</v>
      </c>
      <c r="CG208" s="141">
        <v>9.9</v>
      </c>
      <c r="CH208" s="141">
        <v>5.6</v>
      </c>
      <c r="CI208" s="141">
        <v>3.6</v>
      </c>
      <c r="CJ208" s="142">
        <v>1.6</v>
      </c>
      <c r="CK208" s="138">
        <v>194</v>
      </c>
      <c r="CL208" s="128"/>
    </row>
    <row r="209" spans="67:90" x14ac:dyDescent="0.2">
      <c r="BO209" s="127"/>
      <c r="BP209" s="127"/>
      <c r="BQ209" s="127"/>
      <c r="BR209" s="127"/>
      <c r="BS209" s="127"/>
      <c r="BT209" s="127"/>
      <c r="BU209" s="127"/>
      <c r="BV209" s="127"/>
      <c r="BW209" s="127"/>
      <c r="BX209" s="127"/>
      <c r="BY209" s="127"/>
      <c r="BZ209" s="127"/>
      <c r="CA209" s="129"/>
      <c r="CB209" s="138">
        <v>195</v>
      </c>
      <c r="CC209" s="138">
        <v>423</v>
      </c>
      <c r="CD209" s="139">
        <v>7.05</v>
      </c>
      <c r="CE209" s="140">
        <v>7.0499999999999998E-3</v>
      </c>
      <c r="CF209" s="141">
        <v>14.4</v>
      </c>
      <c r="CG209" s="141">
        <v>9.9</v>
      </c>
      <c r="CH209" s="141">
        <v>5.6</v>
      </c>
      <c r="CI209" s="141">
        <v>3.6</v>
      </c>
      <c r="CJ209" s="142">
        <v>1.6</v>
      </c>
      <c r="CK209" s="138">
        <v>195</v>
      </c>
      <c r="CL209" s="128"/>
    </row>
    <row r="210" spans="67:90" x14ac:dyDescent="0.2">
      <c r="BO210" s="127"/>
      <c r="BP210" s="127"/>
      <c r="BQ210" s="127"/>
      <c r="BR210" s="127"/>
      <c r="BS210" s="127"/>
      <c r="BT210" s="127"/>
      <c r="BU210" s="127"/>
      <c r="BV210" s="127"/>
      <c r="BW210" s="127"/>
      <c r="BX210" s="127"/>
      <c r="BY210" s="127"/>
      <c r="BZ210" s="127"/>
      <c r="CA210" s="129"/>
      <c r="CB210" s="138">
        <v>196</v>
      </c>
      <c r="CC210" s="138">
        <v>424</v>
      </c>
      <c r="CD210" s="139">
        <v>7.07</v>
      </c>
      <c r="CE210" s="140">
        <v>7.0699999999999999E-3</v>
      </c>
      <c r="CF210" s="141">
        <v>14.4</v>
      </c>
      <c r="CG210" s="141">
        <v>10</v>
      </c>
      <c r="CH210" s="141">
        <v>5.6</v>
      </c>
      <c r="CI210" s="141">
        <v>3.6</v>
      </c>
      <c r="CJ210" s="142">
        <v>1.6</v>
      </c>
      <c r="CK210" s="138">
        <v>196</v>
      </c>
      <c r="CL210" s="128"/>
    </row>
    <row r="211" spans="67:90" x14ac:dyDescent="0.2">
      <c r="BO211" s="127"/>
      <c r="BP211" s="127"/>
      <c r="BQ211" s="127"/>
      <c r="BR211" s="127"/>
      <c r="BS211" s="127"/>
      <c r="BT211" s="127"/>
      <c r="BU211" s="127"/>
      <c r="BV211" s="127"/>
      <c r="BW211" s="127"/>
      <c r="BX211" s="127"/>
      <c r="BY211" s="127"/>
      <c r="BZ211" s="127"/>
      <c r="CA211" s="129"/>
      <c r="CB211" s="138">
        <v>197</v>
      </c>
      <c r="CC211" s="138">
        <v>426</v>
      </c>
      <c r="CD211" s="139">
        <v>7.1</v>
      </c>
      <c r="CE211" s="140">
        <v>7.1000000000000004E-3</v>
      </c>
      <c r="CF211" s="141">
        <v>14.5</v>
      </c>
      <c r="CG211" s="141">
        <v>10</v>
      </c>
      <c r="CH211" s="141">
        <v>5.6</v>
      </c>
      <c r="CI211" s="141">
        <v>3.6</v>
      </c>
      <c r="CJ211" s="142">
        <v>1.6</v>
      </c>
      <c r="CK211" s="138">
        <v>197</v>
      </c>
      <c r="CL211" s="128"/>
    </row>
    <row r="212" spans="67:90" x14ac:dyDescent="0.2">
      <c r="BO212" s="127"/>
      <c r="BP212" s="127"/>
      <c r="BQ212" s="127"/>
      <c r="BR212" s="127"/>
      <c r="BS212" s="127"/>
      <c r="BT212" s="127"/>
      <c r="BU212" s="127"/>
      <c r="BV212" s="127"/>
      <c r="BW212" s="127"/>
      <c r="BX212" s="127"/>
      <c r="BY212" s="127"/>
      <c r="BZ212" s="127"/>
      <c r="CA212" s="129"/>
      <c r="CB212" s="138">
        <v>198</v>
      </c>
      <c r="CC212" s="138">
        <v>427</v>
      </c>
      <c r="CD212" s="139">
        <v>7.12</v>
      </c>
      <c r="CE212" s="140">
        <v>7.1199999999999996E-3</v>
      </c>
      <c r="CF212" s="141">
        <v>14.5</v>
      </c>
      <c r="CG212" s="141">
        <v>10</v>
      </c>
      <c r="CH212" s="141">
        <v>5.6</v>
      </c>
      <c r="CI212" s="141">
        <v>3.6</v>
      </c>
      <c r="CJ212" s="142">
        <v>1.6</v>
      </c>
      <c r="CK212" s="138">
        <v>198</v>
      </c>
      <c r="CL212" s="128"/>
    </row>
    <row r="213" spans="67:90" x14ac:dyDescent="0.2">
      <c r="BO213" s="127"/>
      <c r="BP213" s="127"/>
      <c r="BQ213" s="127"/>
      <c r="BR213" s="127"/>
      <c r="BS213" s="127"/>
      <c r="BT213" s="127"/>
      <c r="BU213" s="127"/>
      <c r="BV213" s="127"/>
      <c r="BW213" s="127"/>
      <c r="BX213" s="127"/>
      <c r="BY213" s="127"/>
      <c r="BZ213" s="127"/>
      <c r="CA213" s="129"/>
      <c r="CB213" s="138">
        <v>199</v>
      </c>
      <c r="CC213" s="138">
        <v>428</v>
      </c>
      <c r="CD213" s="139">
        <v>7.13</v>
      </c>
      <c r="CE213" s="140">
        <v>7.1300000000000001E-3</v>
      </c>
      <c r="CF213" s="141">
        <v>14.6</v>
      </c>
      <c r="CG213" s="141">
        <v>10</v>
      </c>
      <c r="CH213" s="141">
        <v>5.7</v>
      </c>
      <c r="CI213" s="141">
        <v>3.6</v>
      </c>
      <c r="CJ213" s="142">
        <v>1.6</v>
      </c>
      <c r="CK213" s="138">
        <v>199</v>
      </c>
      <c r="CL213" s="128"/>
    </row>
    <row r="214" spans="67:90" x14ac:dyDescent="0.2">
      <c r="BO214" s="127"/>
      <c r="BP214" s="127"/>
      <c r="BQ214" s="127"/>
      <c r="BR214" s="127"/>
      <c r="BS214" s="127"/>
      <c r="BT214" s="127"/>
      <c r="BU214" s="127"/>
      <c r="BV214" s="127"/>
      <c r="BW214" s="127"/>
      <c r="BX214" s="127"/>
      <c r="BY214" s="127"/>
      <c r="BZ214" s="127"/>
      <c r="CA214" s="129"/>
      <c r="CB214" s="138">
        <v>200</v>
      </c>
      <c r="CC214" s="138">
        <v>430</v>
      </c>
      <c r="CD214" s="139">
        <v>7.17</v>
      </c>
      <c r="CE214" s="140">
        <v>7.1700000000000002E-3</v>
      </c>
      <c r="CF214" s="141">
        <v>14.6</v>
      </c>
      <c r="CG214" s="141">
        <v>10.1</v>
      </c>
      <c r="CH214" s="141">
        <v>5.7</v>
      </c>
      <c r="CI214" s="141">
        <v>3.7</v>
      </c>
      <c r="CJ214" s="142">
        <v>1.6</v>
      </c>
      <c r="CK214" s="138">
        <v>200</v>
      </c>
      <c r="CL214" s="128"/>
    </row>
    <row r="215" spans="67:90" x14ac:dyDescent="0.2">
      <c r="BO215" s="127"/>
      <c r="BP215" s="127"/>
      <c r="BQ215" s="127"/>
      <c r="BR215" s="127"/>
      <c r="BS215" s="127"/>
      <c r="BT215" s="127"/>
      <c r="BU215" s="127"/>
      <c r="BV215" s="127"/>
      <c r="BW215" s="127"/>
      <c r="BX215" s="127"/>
      <c r="BY215" s="127"/>
      <c r="BZ215" s="127"/>
      <c r="CA215" s="129"/>
      <c r="CB215" s="138">
        <v>201</v>
      </c>
      <c r="CC215" s="138">
        <v>431</v>
      </c>
      <c r="CD215" s="139">
        <v>7.18</v>
      </c>
      <c r="CE215" s="140">
        <v>7.1799999999999998E-3</v>
      </c>
      <c r="CF215" s="141">
        <v>14.7</v>
      </c>
      <c r="CG215" s="141">
        <v>10.1</v>
      </c>
      <c r="CH215" s="141">
        <v>5.7</v>
      </c>
      <c r="CI215" s="141">
        <v>3.7</v>
      </c>
      <c r="CJ215" s="142">
        <v>1.6</v>
      </c>
      <c r="CK215" s="138">
        <v>201</v>
      </c>
      <c r="CL215" s="128"/>
    </row>
    <row r="216" spans="67:90" x14ac:dyDescent="0.2">
      <c r="BO216" s="127"/>
      <c r="BP216" s="127"/>
      <c r="BQ216" s="127"/>
      <c r="BR216" s="127"/>
      <c r="BS216" s="127"/>
      <c r="BT216" s="127"/>
      <c r="BU216" s="127"/>
      <c r="BV216" s="127"/>
      <c r="BW216" s="127"/>
      <c r="BX216" s="127"/>
      <c r="BY216" s="127"/>
      <c r="BZ216" s="127"/>
      <c r="CA216" s="129"/>
      <c r="CB216" s="138">
        <v>202</v>
      </c>
      <c r="CC216" s="138">
        <v>433</v>
      </c>
      <c r="CD216" s="139">
        <v>7.22</v>
      </c>
      <c r="CE216" s="140">
        <v>7.2199999999999999E-3</v>
      </c>
      <c r="CF216" s="141">
        <v>14.7</v>
      </c>
      <c r="CG216" s="141">
        <v>10.199999999999999</v>
      </c>
      <c r="CH216" s="141">
        <v>5.7</v>
      </c>
      <c r="CI216" s="141">
        <v>3.7</v>
      </c>
      <c r="CJ216" s="142">
        <v>1.6</v>
      </c>
      <c r="CK216" s="138">
        <v>202</v>
      </c>
      <c r="CL216" s="128"/>
    </row>
    <row r="217" spans="67:90" x14ac:dyDescent="0.2">
      <c r="BO217" s="127"/>
      <c r="BP217" s="127"/>
      <c r="BQ217" s="127"/>
      <c r="BR217" s="127"/>
      <c r="BS217" s="127"/>
      <c r="BT217" s="127"/>
      <c r="BU217" s="127"/>
      <c r="BV217" s="127"/>
      <c r="BW217" s="127"/>
      <c r="BX217" s="127"/>
      <c r="BY217" s="127"/>
      <c r="BZ217" s="127"/>
      <c r="CA217" s="129"/>
      <c r="CB217" s="138">
        <v>203</v>
      </c>
      <c r="CC217" s="138">
        <v>434</v>
      </c>
      <c r="CD217" s="139">
        <v>7.23</v>
      </c>
      <c r="CE217" s="140">
        <v>7.2300000000000003E-3</v>
      </c>
      <c r="CF217" s="141">
        <v>14.8</v>
      </c>
      <c r="CG217" s="141">
        <v>10.199999999999999</v>
      </c>
      <c r="CH217" s="141">
        <v>5.7</v>
      </c>
      <c r="CI217" s="141">
        <v>3.7</v>
      </c>
      <c r="CJ217" s="142">
        <v>1.6</v>
      </c>
      <c r="CK217" s="138">
        <v>203</v>
      </c>
      <c r="CL217" s="128"/>
    </row>
    <row r="218" spans="67:90" x14ac:dyDescent="0.2">
      <c r="BO218" s="127"/>
      <c r="BP218" s="127"/>
      <c r="BQ218" s="127"/>
      <c r="BR218" s="127"/>
      <c r="BS218" s="127"/>
      <c r="BT218" s="127"/>
      <c r="BU218" s="127"/>
      <c r="BV218" s="127"/>
      <c r="BW218" s="127"/>
      <c r="BX218" s="127"/>
      <c r="BY218" s="127"/>
      <c r="BZ218" s="127"/>
      <c r="CA218" s="129"/>
      <c r="CB218" s="138">
        <v>204</v>
      </c>
      <c r="CC218" s="138">
        <v>436</v>
      </c>
      <c r="CD218" s="139">
        <v>7.27</v>
      </c>
      <c r="CE218" s="140">
        <v>7.2700000000000004E-3</v>
      </c>
      <c r="CF218" s="141">
        <v>14.8</v>
      </c>
      <c r="CG218" s="141">
        <v>10.199999999999999</v>
      </c>
      <c r="CH218" s="141">
        <v>5.8</v>
      </c>
      <c r="CI218" s="141">
        <v>3.7</v>
      </c>
      <c r="CJ218" s="142">
        <v>1.6</v>
      </c>
      <c r="CK218" s="138">
        <v>204</v>
      </c>
      <c r="CL218" s="128"/>
    </row>
    <row r="219" spans="67:90" x14ac:dyDescent="0.2">
      <c r="BO219" s="127"/>
      <c r="BP219" s="127"/>
      <c r="BQ219" s="127"/>
      <c r="BR219" s="127"/>
      <c r="BS219" s="127"/>
      <c r="BT219" s="127"/>
      <c r="BU219" s="127"/>
      <c r="BV219" s="127"/>
      <c r="BW219" s="127"/>
      <c r="BX219" s="127"/>
      <c r="BY219" s="127"/>
      <c r="BZ219" s="127"/>
      <c r="CA219" s="129"/>
      <c r="CB219" s="138">
        <v>205</v>
      </c>
      <c r="CC219" s="138">
        <v>437</v>
      </c>
      <c r="CD219" s="139">
        <v>7.28</v>
      </c>
      <c r="CE219" s="140">
        <v>7.28E-3</v>
      </c>
      <c r="CF219" s="141">
        <v>14.9</v>
      </c>
      <c r="CG219" s="141">
        <v>10.3</v>
      </c>
      <c r="CH219" s="141">
        <v>5.8</v>
      </c>
      <c r="CI219" s="141">
        <v>3.7</v>
      </c>
      <c r="CJ219" s="142">
        <v>1.6</v>
      </c>
      <c r="CK219" s="138">
        <v>205</v>
      </c>
      <c r="CL219" s="128"/>
    </row>
    <row r="220" spans="67:90" x14ac:dyDescent="0.2">
      <c r="BO220" s="127"/>
      <c r="BP220" s="127"/>
      <c r="BQ220" s="127"/>
      <c r="BR220" s="127"/>
      <c r="BS220" s="127"/>
      <c r="BT220" s="127"/>
      <c r="BU220" s="127"/>
      <c r="BV220" s="127"/>
      <c r="BW220" s="127"/>
      <c r="BX220" s="127"/>
      <c r="BY220" s="127"/>
      <c r="BZ220" s="127"/>
      <c r="CA220" s="129"/>
      <c r="CB220" s="138">
        <v>206</v>
      </c>
      <c r="CC220" s="138">
        <v>438</v>
      </c>
      <c r="CD220" s="139">
        <v>7.3</v>
      </c>
      <c r="CE220" s="140">
        <v>7.3000000000000001E-3</v>
      </c>
      <c r="CF220" s="141">
        <v>14.9</v>
      </c>
      <c r="CG220" s="141">
        <v>10.3</v>
      </c>
      <c r="CH220" s="141">
        <v>5.8</v>
      </c>
      <c r="CI220" s="141">
        <v>3.7</v>
      </c>
      <c r="CJ220" s="142">
        <v>1.7</v>
      </c>
      <c r="CK220" s="138">
        <v>206</v>
      </c>
      <c r="CL220" s="128"/>
    </row>
    <row r="221" spans="67:90" x14ac:dyDescent="0.2">
      <c r="BO221" s="127"/>
      <c r="BP221" s="127"/>
      <c r="BQ221" s="127"/>
      <c r="BR221" s="127"/>
      <c r="BS221" s="127"/>
      <c r="BT221" s="127"/>
      <c r="BU221" s="127"/>
      <c r="BV221" s="127"/>
      <c r="BW221" s="127"/>
      <c r="BX221" s="127"/>
      <c r="BY221" s="127"/>
      <c r="BZ221" s="127"/>
      <c r="CA221" s="129"/>
      <c r="CB221" s="138">
        <v>207</v>
      </c>
      <c r="CC221" s="138">
        <v>440</v>
      </c>
      <c r="CD221" s="139">
        <v>7.33</v>
      </c>
      <c r="CE221" s="140">
        <v>7.3299999999999997E-3</v>
      </c>
      <c r="CF221" s="141">
        <v>15</v>
      </c>
      <c r="CG221" s="141">
        <v>10.3</v>
      </c>
      <c r="CH221" s="141">
        <v>5.8</v>
      </c>
      <c r="CI221" s="141">
        <v>3.7</v>
      </c>
      <c r="CJ221" s="142">
        <v>1.7</v>
      </c>
      <c r="CK221" s="138">
        <v>207</v>
      </c>
      <c r="CL221" s="128"/>
    </row>
    <row r="222" spans="67:90" x14ac:dyDescent="0.2">
      <c r="BO222" s="127"/>
      <c r="BP222" s="127"/>
      <c r="BQ222" s="127"/>
      <c r="BR222" s="127"/>
      <c r="BS222" s="127"/>
      <c r="BT222" s="127"/>
      <c r="BU222" s="127"/>
      <c r="BV222" s="127"/>
      <c r="BW222" s="127"/>
      <c r="BX222" s="127"/>
      <c r="BY222" s="127"/>
      <c r="BZ222" s="127"/>
      <c r="CA222" s="129"/>
      <c r="CB222" s="138">
        <v>208</v>
      </c>
      <c r="CC222" s="138">
        <v>441</v>
      </c>
      <c r="CD222" s="139">
        <v>7.35</v>
      </c>
      <c r="CE222" s="140">
        <v>7.3499999999999998E-3</v>
      </c>
      <c r="CF222" s="141">
        <v>15</v>
      </c>
      <c r="CG222" s="141">
        <v>10.4</v>
      </c>
      <c r="CH222" s="141">
        <v>5.8</v>
      </c>
      <c r="CI222" s="141">
        <v>3.8</v>
      </c>
      <c r="CJ222" s="142">
        <v>1.7</v>
      </c>
      <c r="CK222" s="138">
        <v>208</v>
      </c>
      <c r="CL222" s="128"/>
    </row>
    <row r="223" spans="67:90" x14ac:dyDescent="0.2">
      <c r="BO223" s="127"/>
      <c r="BP223" s="127"/>
      <c r="BQ223" s="127"/>
      <c r="BR223" s="127"/>
      <c r="BS223" s="127"/>
      <c r="BT223" s="127"/>
      <c r="BU223" s="127"/>
      <c r="BV223" s="127"/>
      <c r="BW223" s="127"/>
      <c r="BX223" s="127"/>
      <c r="BY223" s="127"/>
      <c r="BZ223" s="127"/>
      <c r="CA223" s="129"/>
      <c r="CB223" s="138">
        <v>209</v>
      </c>
      <c r="CC223" s="138">
        <v>443</v>
      </c>
      <c r="CD223" s="139">
        <v>7.38</v>
      </c>
      <c r="CE223" s="140">
        <v>7.3800000000000003E-3</v>
      </c>
      <c r="CF223" s="141">
        <v>15.1</v>
      </c>
      <c r="CG223" s="141">
        <v>10.4</v>
      </c>
      <c r="CH223" s="141">
        <v>5.9</v>
      </c>
      <c r="CI223" s="141">
        <v>3.8</v>
      </c>
      <c r="CJ223" s="142">
        <v>1.7</v>
      </c>
      <c r="CK223" s="138">
        <v>209</v>
      </c>
      <c r="CL223" s="128"/>
    </row>
    <row r="224" spans="67:90" x14ac:dyDescent="0.2">
      <c r="BO224" s="127"/>
      <c r="BP224" s="127"/>
      <c r="BQ224" s="127"/>
      <c r="BR224" s="127"/>
      <c r="BS224" s="127"/>
      <c r="BT224" s="127"/>
      <c r="BU224" s="127"/>
      <c r="BV224" s="127"/>
      <c r="BW224" s="127"/>
      <c r="BX224" s="127"/>
      <c r="BY224" s="127"/>
      <c r="BZ224" s="127"/>
      <c r="CA224" s="129"/>
      <c r="CB224" s="138">
        <v>210</v>
      </c>
      <c r="CC224" s="138">
        <v>444</v>
      </c>
      <c r="CD224" s="139">
        <v>7.4</v>
      </c>
      <c r="CE224" s="140">
        <v>7.4000000000000003E-3</v>
      </c>
      <c r="CF224" s="141">
        <v>15.1</v>
      </c>
      <c r="CG224" s="141">
        <v>10.4</v>
      </c>
      <c r="CH224" s="141">
        <v>5.9</v>
      </c>
      <c r="CI224" s="141">
        <v>3.8</v>
      </c>
      <c r="CJ224" s="142">
        <v>1.7</v>
      </c>
      <c r="CK224" s="138">
        <v>210</v>
      </c>
      <c r="CL224" s="128"/>
    </row>
    <row r="225" spans="67:90" x14ac:dyDescent="0.2">
      <c r="BO225" s="127"/>
      <c r="BP225" s="127"/>
      <c r="BQ225" s="127"/>
      <c r="BR225" s="127"/>
      <c r="BS225" s="127"/>
      <c r="BT225" s="127"/>
      <c r="BU225" s="127"/>
      <c r="BV225" s="127"/>
      <c r="BW225" s="127"/>
      <c r="BX225" s="127"/>
      <c r="BY225" s="127"/>
      <c r="BZ225" s="127"/>
      <c r="CA225" s="129"/>
      <c r="CB225" s="138">
        <v>211</v>
      </c>
      <c r="CC225" s="138">
        <v>446</v>
      </c>
      <c r="CD225" s="139">
        <v>7.43</v>
      </c>
      <c r="CE225" s="140">
        <v>7.43E-3</v>
      </c>
      <c r="CF225" s="141">
        <v>15.2</v>
      </c>
      <c r="CG225" s="141">
        <v>10.5</v>
      </c>
      <c r="CH225" s="141">
        <v>5.9</v>
      </c>
      <c r="CI225" s="141">
        <v>3.8</v>
      </c>
      <c r="CJ225" s="142">
        <v>1.7</v>
      </c>
      <c r="CK225" s="138">
        <v>211</v>
      </c>
      <c r="CL225" s="128"/>
    </row>
    <row r="226" spans="67:90" x14ac:dyDescent="0.2">
      <c r="BO226" s="127"/>
      <c r="BP226" s="127"/>
      <c r="BQ226" s="127"/>
      <c r="BR226" s="127"/>
      <c r="BS226" s="127"/>
      <c r="BT226" s="127"/>
      <c r="BU226" s="127"/>
      <c r="BV226" s="127"/>
      <c r="BW226" s="127"/>
      <c r="BX226" s="127"/>
      <c r="BY226" s="127"/>
      <c r="BZ226" s="127"/>
      <c r="CA226" s="129"/>
      <c r="CB226" s="138">
        <v>212</v>
      </c>
      <c r="CC226" s="138">
        <v>447</v>
      </c>
      <c r="CD226" s="139">
        <v>7.45</v>
      </c>
      <c r="CE226" s="140">
        <v>7.45E-3</v>
      </c>
      <c r="CF226" s="141">
        <v>15.2</v>
      </c>
      <c r="CG226" s="141">
        <v>10.5</v>
      </c>
      <c r="CH226" s="141">
        <v>5.9</v>
      </c>
      <c r="CI226" s="141">
        <v>3.8</v>
      </c>
      <c r="CJ226" s="142">
        <v>1.7</v>
      </c>
      <c r="CK226" s="138">
        <v>212</v>
      </c>
      <c r="CL226" s="128"/>
    </row>
    <row r="227" spans="67:90" x14ac:dyDescent="0.2">
      <c r="BO227" s="127"/>
      <c r="BP227" s="127"/>
      <c r="BQ227" s="127"/>
      <c r="BR227" s="127"/>
      <c r="BS227" s="127"/>
      <c r="BT227" s="127"/>
      <c r="BU227" s="127"/>
      <c r="BV227" s="127"/>
      <c r="BW227" s="127"/>
      <c r="BX227" s="127"/>
      <c r="BY227" s="127"/>
      <c r="BZ227" s="127"/>
      <c r="CA227" s="129"/>
      <c r="CB227" s="138">
        <v>213</v>
      </c>
      <c r="CC227" s="138">
        <v>448</v>
      </c>
      <c r="CD227" s="139">
        <v>7.47</v>
      </c>
      <c r="CE227" s="140">
        <v>7.4700000000000001E-3</v>
      </c>
      <c r="CF227" s="141">
        <v>15.2</v>
      </c>
      <c r="CG227" s="141">
        <v>10.5</v>
      </c>
      <c r="CH227" s="141">
        <v>5.9</v>
      </c>
      <c r="CI227" s="141">
        <v>3.8</v>
      </c>
      <c r="CJ227" s="142">
        <v>1.7</v>
      </c>
      <c r="CK227" s="138">
        <v>213</v>
      </c>
      <c r="CL227" s="128"/>
    </row>
    <row r="228" spans="67:90" x14ac:dyDescent="0.2">
      <c r="BO228" s="127"/>
      <c r="BP228" s="127"/>
      <c r="BQ228" s="127"/>
      <c r="BR228" s="127"/>
      <c r="BS228" s="127"/>
      <c r="BT228" s="127"/>
      <c r="BU228" s="127"/>
      <c r="BV228" s="127"/>
      <c r="BW228" s="127"/>
      <c r="BX228" s="127"/>
      <c r="BY228" s="127"/>
      <c r="BZ228" s="127"/>
      <c r="CA228" s="129"/>
      <c r="CB228" s="138">
        <v>214</v>
      </c>
      <c r="CC228" s="138">
        <v>450</v>
      </c>
      <c r="CD228" s="139">
        <v>7.5</v>
      </c>
      <c r="CE228" s="140">
        <v>7.4999999999999997E-3</v>
      </c>
      <c r="CF228" s="141">
        <v>15.3</v>
      </c>
      <c r="CG228" s="141">
        <v>10.6</v>
      </c>
      <c r="CH228" s="141">
        <v>6</v>
      </c>
      <c r="CI228" s="141">
        <v>3.8</v>
      </c>
      <c r="CJ228" s="142">
        <v>1.7</v>
      </c>
      <c r="CK228" s="138">
        <v>214</v>
      </c>
      <c r="CL228" s="128"/>
    </row>
    <row r="229" spans="67:90" x14ac:dyDescent="0.2">
      <c r="BO229" s="127"/>
      <c r="BP229" s="127"/>
      <c r="BQ229" s="127"/>
      <c r="BR229" s="127"/>
      <c r="BS229" s="127"/>
      <c r="BT229" s="127"/>
      <c r="BU229" s="127"/>
      <c r="BV229" s="127"/>
      <c r="BW229" s="127"/>
      <c r="BX229" s="127"/>
      <c r="BY229" s="127"/>
      <c r="BZ229" s="127"/>
      <c r="CA229" s="129"/>
      <c r="CB229" s="138">
        <v>215</v>
      </c>
      <c r="CC229" s="138">
        <v>451</v>
      </c>
      <c r="CD229" s="139">
        <v>7.52</v>
      </c>
      <c r="CE229" s="140">
        <v>7.5199999999999998E-3</v>
      </c>
      <c r="CF229" s="141">
        <v>15.3</v>
      </c>
      <c r="CG229" s="141">
        <v>10.6</v>
      </c>
      <c r="CH229" s="141">
        <v>6</v>
      </c>
      <c r="CI229" s="141">
        <v>3.8</v>
      </c>
      <c r="CJ229" s="142">
        <v>1.7</v>
      </c>
      <c r="CK229" s="138">
        <v>215</v>
      </c>
      <c r="CL229" s="128"/>
    </row>
    <row r="230" spans="67:90" x14ac:dyDescent="0.2">
      <c r="BO230" s="127"/>
      <c r="BP230" s="127"/>
      <c r="BQ230" s="127"/>
      <c r="BR230" s="127"/>
      <c r="BS230" s="127"/>
      <c r="BT230" s="127"/>
      <c r="BU230" s="127"/>
      <c r="BV230" s="127"/>
      <c r="BW230" s="127"/>
      <c r="BX230" s="127"/>
      <c r="BY230" s="127"/>
      <c r="BZ230" s="127"/>
      <c r="CA230" s="129"/>
      <c r="CB230" s="138">
        <v>216</v>
      </c>
      <c r="CC230" s="138">
        <v>453</v>
      </c>
      <c r="CD230" s="139">
        <v>7.55</v>
      </c>
      <c r="CE230" s="140">
        <v>7.5500000000000003E-3</v>
      </c>
      <c r="CF230" s="141">
        <v>15.4</v>
      </c>
      <c r="CG230" s="141">
        <v>10.6</v>
      </c>
      <c r="CH230" s="141">
        <v>6</v>
      </c>
      <c r="CI230" s="141">
        <v>3.9</v>
      </c>
      <c r="CJ230" s="142">
        <v>1.7</v>
      </c>
      <c r="CK230" s="138">
        <v>216</v>
      </c>
      <c r="CL230" s="128"/>
    </row>
    <row r="231" spans="67:90" x14ac:dyDescent="0.2">
      <c r="BO231" s="127"/>
      <c r="BP231" s="127"/>
      <c r="BQ231" s="127"/>
      <c r="BR231" s="127"/>
      <c r="BS231" s="127"/>
      <c r="BT231" s="127"/>
      <c r="BU231" s="127"/>
      <c r="BV231" s="127"/>
      <c r="BW231" s="127"/>
      <c r="BX231" s="127"/>
      <c r="BY231" s="127"/>
      <c r="BZ231" s="127"/>
      <c r="CA231" s="129"/>
      <c r="CB231" s="138">
        <v>217</v>
      </c>
      <c r="CC231" s="138">
        <v>454</v>
      </c>
      <c r="CD231" s="139">
        <v>7.57</v>
      </c>
      <c r="CE231" s="140">
        <v>7.5700000000000003E-3</v>
      </c>
      <c r="CF231" s="141">
        <v>15.4</v>
      </c>
      <c r="CG231" s="141">
        <v>10.7</v>
      </c>
      <c r="CH231" s="141">
        <v>6</v>
      </c>
      <c r="CI231" s="141">
        <v>3.9</v>
      </c>
      <c r="CJ231" s="142">
        <v>1.7</v>
      </c>
      <c r="CK231" s="138">
        <v>217</v>
      </c>
      <c r="CL231" s="128"/>
    </row>
    <row r="232" spans="67:90" x14ac:dyDescent="0.2">
      <c r="BO232" s="127"/>
      <c r="BP232" s="127"/>
      <c r="BQ232" s="127"/>
      <c r="BR232" s="127"/>
      <c r="BS232" s="127"/>
      <c r="BT232" s="127"/>
      <c r="BU232" s="127"/>
      <c r="BV232" s="127"/>
      <c r="BW232" s="127"/>
      <c r="BX232" s="127"/>
      <c r="BY232" s="127"/>
      <c r="BZ232" s="127"/>
      <c r="CA232" s="129"/>
      <c r="CB232" s="138">
        <v>218</v>
      </c>
      <c r="CC232" s="138">
        <v>455</v>
      </c>
      <c r="CD232" s="139">
        <v>7.58</v>
      </c>
      <c r="CE232" s="140">
        <v>7.5799999999999999E-3</v>
      </c>
      <c r="CF232" s="141">
        <v>15.5</v>
      </c>
      <c r="CG232" s="141">
        <v>10.7</v>
      </c>
      <c r="CH232" s="141">
        <v>6</v>
      </c>
      <c r="CI232" s="141">
        <v>3.9</v>
      </c>
      <c r="CJ232" s="142">
        <v>1.7</v>
      </c>
      <c r="CK232" s="138">
        <v>218</v>
      </c>
      <c r="CL232" s="128"/>
    </row>
    <row r="233" spans="67:90" x14ac:dyDescent="0.2">
      <c r="BO233" s="127"/>
      <c r="BP233" s="127"/>
      <c r="BQ233" s="127"/>
      <c r="BR233" s="127"/>
      <c r="BS233" s="127"/>
      <c r="BT233" s="127"/>
      <c r="BU233" s="127"/>
      <c r="BV233" s="127"/>
      <c r="BW233" s="127"/>
      <c r="BX233" s="127"/>
      <c r="BY233" s="127"/>
      <c r="BZ233" s="127"/>
      <c r="CA233" s="129"/>
      <c r="CB233" s="138">
        <v>219</v>
      </c>
      <c r="CC233" s="138">
        <v>457</v>
      </c>
      <c r="CD233" s="139">
        <v>7.62</v>
      </c>
      <c r="CE233" s="140">
        <v>7.62E-3</v>
      </c>
      <c r="CF233" s="141">
        <v>15.5</v>
      </c>
      <c r="CG233" s="141">
        <v>10.7</v>
      </c>
      <c r="CH233" s="141">
        <v>6</v>
      </c>
      <c r="CI233" s="141">
        <v>3.9</v>
      </c>
      <c r="CJ233" s="142">
        <v>1.7</v>
      </c>
      <c r="CK233" s="138">
        <v>219</v>
      </c>
      <c r="CL233" s="128"/>
    </row>
    <row r="234" spans="67:90" x14ac:dyDescent="0.2">
      <c r="BO234" s="127"/>
      <c r="BP234" s="127"/>
      <c r="BQ234" s="127"/>
      <c r="BR234" s="127"/>
      <c r="BS234" s="127"/>
      <c r="BT234" s="127"/>
      <c r="BU234" s="127"/>
      <c r="BV234" s="127"/>
      <c r="BW234" s="127"/>
      <c r="BX234" s="127"/>
      <c r="BY234" s="127"/>
      <c r="BZ234" s="127"/>
      <c r="CA234" s="129"/>
      <c r="CB234" s="138">
        <v>220</v>
      </c>
      <c r="CC234" s="138">
        <v>458</v>
      </c>
      <c r="CD234" s="139">
        <v>7.63</v>
      </c>
      <c r="CE234" s="140">
        <v>7.6299999999999996E-3</v>
      </c>
      <c r="CF234" s="141">
        <v>15.6</v>
      </c>
      <c r="CG234" s="141">
        <v>10.8</v>
      </c>
      <c r="CH234" s="141">
        <v>6.1</v>
      </c>
      <c r="CI234" s="141">
        <v>3.9</v>
      </c>
      <c r="CJ234" s="142">
        <v>1.7</v>
      </c>
      <c r="CK234" s="138">
        <v>220</v>
      </c>
      <c r="CL234" s="128"/>
    </row>
    <row r="235" spans="67:90" x14ac:dyDescent="0.2">
      <c r="BO235" s="127"/>
      <c r="BP235" s="127"/>
      <c r="BQ235" s="127"/>
      <c r="BR235" s="127"/>
      <c r="BS235" s="127"/>
      <c r="BT235" s="127"/>
      <c r="BU235" s="127"/>
      <c r="BV235" s="127"/>
      <c r="BW235" s="127"/>
      <c r="BX235" s="127"/>
      <c r="BY235" s="127"/>
      <c r="BZ235" s="127"/>
      <c r="CA235" s="129"/>
      <c r="CB235" s="138">
        <v>221</v>
      </c>
      <c r="CC235" s="138">
        <v>460</v>
      </c>
      <c r="CD235" s="139">
        <v>7.67</v>
      </c>
      <c r="CE235" s="140">
        <v>7.6699999999999997E-3</v>
      </c>
      <c r="CF235" s="141">
        <v>15.6</v>
      </c>
      <c r="CG235" s="141">
        <v>10.8</v>
      </c>
      <c r="CH235" s="141">
        <v>6.1</v>
      </c>
      <c r="CI235" s="141">
        <v>3.9</v>
      </c>
      <c r="CJ235" s="142">
        <v>1.7</v>
      </c>
      <c r="CK235" s="138">
        <v>221</v>
      </c>
      <c r="CL235" s="128"/>
    </row>
    <row r="236" spans="67:90" x14ac:dyDescent="0.2">
      <c r="BO236" s="127"/>
      <c r="BP236" s="127"/>
      <c r="BQ236" s="127"/>
      <c r="BR236" s="127"/>
      <c r="BS236" s="127"/>
      <c r="BT236" s="127"/>
      <c r="BU236" s="127"/>
      <c r="BV236" s="127"/>
      <c r="BW236" s="127"/>
      <c r="BX236" s="127"/>
      <c r="BY236" s="127"/>
      <c r="BZ236" s="127"/>
      <c r="CA236" s="129"/>
      <c r="CB236" s="138">
        <v>222</v>
      </c>
      <c r="CC236" s="138">
        <v>461</v>
      </c>
      <c r="CD236" s="139">
        <v>7.68</v>
      </c>
      <c r="CE236" s="140">
        <v>7.6800000000000002E-3</v>
      </c>
      <c r="CF236" s="141">
        <v>15.7</v>
      </c>
      <c r="CG236" s="141">
        <v>10.8</v>
      </c>
      <c r="CH236" s="141">
        <v>6.1</v>
      </c>
      <c r="CI236" s="141">
        <v>3.9</v>
      </c>
      <c r="CJ236" s="142">
        <v>1.7</v>
      </c>
      <c r="CK236" s="138">
        <v>222</v>
      </c>
      <c r="CL236" s="128"/>
    </row>
    <row r="237" spans="67:90" x14ac:dyDescent="0.2">
      <c r="BO237" s="127"/>
      <c r="BP237" s="127"/>
      <c r="BQ237" s="127"/>
      <c r="BR237" s="127"/>
      <c r="BS237" s="127"/>
      <c r="BT237" s="127"/>
      <c r="BU237" s="127"/>
      <c r="BV237" s="127"/>
      <c r="BW237" s="127"/>
      <c r="BX237" s="127"/>
      <c r="BY237" s="127"/>
      <c r="BZ237" s="127"/>
      <c r="CA237" s="129"/>
      <c r="CB237" s="138">
        <v>223</v>
      </c>
      <c r="CC237" s="138">
        <v>462</v>
      </c>
      <c r="CD237" s="139">
        <v>7.7</v>
      </c>
      <c r="CE237" s="140">
        <v>7.7000000000000002E-3</v>
      </c>
      <c r="CF237" s="141">
        <v>15.7</v>
      </c>
      <c r="CG237" s="141">
        <v>10.8</v>
      </c>
      <c r="CH237" s="141">
        <v>6.1</v>
      </c>
      <c r="CI237" s="141">
        <v>3.9</v>
      </c>
      <c r="CJ237" s="142">
        <v>1.7</v>
      </c>
      <c r="CK237" s="138">
        <v>223</v>
      </c>
      <c r="CL237" s="128"/>
    </row>
    <row r="238" spans="67:90" x14ac:dyDescent="0.2">
      <c r="BO238" s="127"/>
      <c r="BP238" s="127"/>
      <c r="BQ238" s="127"/>
      <c r="BR238" s="127"/>
      <c r="BS238" s="127"/>
      <c r="BT238" s="127"/>
      <c r="BU238" s="127"/>
      <c r="BV238" s="127"/>
      <c r="BW238" s="127"/>
      <c r="BX238" s="127"/>
      <c r="BY238" s="127"/>
      <c r="BZ238" s="127"/>
      <c r="CA238" s="129"/>
      <c r="CB238" s="138">
        <v>224</v>
      </c>
      <c r="CC238" s="138">
        <v>464</v>
      </c>
      <c r="CD238" s="139">
        <v>7.73</v>
      </c>
      <c r="CE238" s="140">
        <v>7.7299999999999999E-3</v>
      </c>
      <c r="CF238" s="141">
        <v>15.8</v>
      </c>
      <c r="CG238" s="141">
        <v>10.9</v>
      </c>
      <c r="CH238" s="141">
        <v>6.1</v>
      </c>
      <c r="CI238" s="141">
        <v>3.9</v>
      </c>
      <c r="CJ238" s="142">
        <v>1.7</v>
      </c>
      <c r="CK238" s="138">
        <v>224</v>
      </c>
      <c r="CL238" s="128"/>
    </row>
    <row r="239" spans="67:90" x14ac:dyDescent="0.2">
      <c r="BO239" s="127"/>
      <c r="BP239" s="127"/>
      <c r="BQ239" s="127"/>
      <c r="BR239" s="127"/>
      <c r="BS239" s="127"/>
      <c r="BT239" s="127"/>
      <c r="BU239" s="127"/>
      <c r="BV239" s="127"/>
      <c r="BW239" s="127"/>
      <c r="BX239" s="127"/>
      <c r="BY239" s="127"/>
      <c r="BZ239" s="127"/>
      <c r="CA239" s="129"/>
      <c r="CB239" s="138">
        <v>225</v>
      </c>
      <c r="CC239" s="138">
        <v>465</v>
      </c>
      <c r="CD239" s="139">
        <v>7.75</v>
      </c>
      <c r="CE239" s="140">
        <v>7.7499999999999999E-3</v>
      </c>
      <c r="CF239" s="141">
        <v>15.8</v>
      </c>
      <c r="CG239" s="141">
        <v>10.9</v>
      </c>
      <c r="CH239" s="141">
        <v>6.2</v>
      </c>
      <c r="CI239" s="141">
        <v>4</v>
      </c>
      <c r="CJ239" s="142">
        <v>1.8</v>
      </c>
      <c r="CK239" s="138">
        <v>225</v>
      </c>
      <c r="CL239" s="128"/>
    </row>
    <row r="240" spans="67:90" x14ac:dyDescent="0.2">
      <c r="BO240" s="127"/>
      <c r="BP240" s="127"/>
      <c r="BQ240" s="127"/>
      <c r="BR240" s="127"/>
      <c r="BS240" s="127"/>
      <c r="BT240" s="127"/>
      <c r="BU240" s="127"/>
      <c r="BV240" s="127"/>
      <c r="BW240" s="127"/>
      <c r="BX240" s="127"/>
      <c r="BY240" s="127"/>
      <c r="BZ240" s="127"/>
      <c r="CA240" s="129"/>
      <c r="CB240" s="138">
        <v>226</v>
      </c>
      <c r="CC240" s="138">
        <v>467</v>
      </c>
      <c r="CD240" s="139">
        <v>7.78</v>
      </c>
      <c r="CE240" s="140">
        <v>7.7799999999999996E-3</v>
      </c>
      <c r="CF240" s="141">
        <v>15.9</v>
      </c>
      <c r="CG240" s="141">
        <v>11</v>
      </c>
      <c r="CH240" s="141">
        <v>6.2</v>
      </c>
      <c r="CI240" s="141">
        <v>4</v>
      </c>
      <c r="CJ240" s="142">
        <v>1.8</v>
      </c>
      <c r="CK240" s="138">
        <v>226</v>
      </c>
      <c r="CL240" s="128"/>
    </row>
    <row r="241" spans="67:90" x14ac:dyDescent="0.2">
      <c r="BO241" s="127"/>
      <c r="BP241" s="127"/>
      <c r="BQ241" s="127"/>
      <c r="BR241" s="127"/>
      <c r="BS241" s="127"/>
      <c r="BT241" s="127"/>
      <c r="BU241" s="127"/>
      <c r="BV241" s="127"/>
      <c r="BW241" s="127"/>
      <c r="BX241" s="127"/>
      <c r="BY241" s="127"/>
      <c r="BZ241" s="127"/>
      <c r="CA241" s="129"/>
      <c r="CB241" s="138">
        <v>227</v>
      </c>
      <c r="CC241" s="138">
        <v>468</v>
      </c>
      <c r="CD241" s="139">
        <v>7.8</v>
      </c>
      <c r="CE241" s="140">
        <v>7.7999999999999996E-3</v>
      </c>
      <c r="CF241" s="141">
        <v>15.9</v>
      </c>
      <c r="CG241" s="141">
        <v>11</v>
      </c>
      <c r="CH241" s="141">
        <v>6.2</v>
      </c>
      <c r="CI241" s="141">
        <v>4</v>
      </c>
      <c r="CJ241" s="142">
        <v>1.8</v>
      </c>
      <c r="CK241" s="138">
        <v>227</v>
      </c>
      <c r="CL241" s="128"/>
    </row>
    <row r="242" spans="67:90" x14ac:dyDescent="0.2">
      <c r="BO242" s="127"/>
      <c r="BP242" s="127"/>
      <c r="BQ242" s="127"/>
      <c r="BR242" s="127"/>
      <c r="BS242" s="127"/>
      <c r="BT242" s="127"/>
      <c r="BU242" s="127"/>
      <c r="BV242" s="127"/>
      <c r="BW242" s="127"/>
      <c r="BX242" s="127"/>
      <c r="BY242" s="127"/>
      <c r="BZ242" s="127"/>
      <c r="CA242" s="129"/>
      <c r="CB242" s="138">
        <v>228</v>
      </c>
      <c r="CC242" s="138">
        <v>469</v>
      </c>
      <c r="CD242" s="139">
        <v>7.82</v>
      </c>
      <c r="CE242" s="140">
        <v>7.8200000000000006E-3</v>
      </c>
      <c r="CF242" s="141">
        <v>16</v>
      </c>
      <c r="CG242" s="141">
        <v>11</v>
      </c>
      <c r="CH242" s="141">
        <v>6.2</v>
      </c>
      <c r="CI242" s="141">
        <v>4</v>
      </c>
      <c r="CJ242" s="142">
        <v>1.8</v>
      </c>
      <c r="CK242" s="138">
        <v>228</v>
      </c>
      <c r="CL242" s="128"/>
    </row>
    <row r="243" spans="67:90" x14ac:dyDescent="0.2">
      <c r="BO243" s="127"/>
      <c r="BP243" s="127"/>
      <c r="BQ243" s="127"/>
      <c r="BR243" s="127"/>
      <c r="BS243" s="127"/>
      <c r="BT243" s="127"/>
      <c r="BU243" s="127"/>
      <c r="BV243" s="127"/>
      <c r="BW243" s="127"/>
      <c r="BX243" s="127"/>
      <c r="BY243" s="127"/>
      <c r="BZ243" s="127"/>
      <c r="CA243" s="129"/>
      <c r="CB243" s="138">
        <v>229</v>
      </c>
      <c r="CC243" s="138">
        <v>471</v>
      </c>
      <c r="CD243" s="139">
        <v>7.85</v>
      </c>
      <c r="CE243" s="140">
        <v>7.8499999999999993E-3</v>
      </c>
      <c r="CF243" s="141">
        <v>16</v>
      </c>
      <c r="CG243" s="141">
        <v>11.1</v>
      </c>
      <c r="CH243" s="141">
        <v>6.2</v>
      </c>
      <c r="CI243" s="141">
        <v>4</v>
      </c>
      <c r="CJ243" s="142">
        <v>1.8</v>
      </c>
      <c r="CK243" s="138">
        <v>229</v>
      </c>
      <c r="CL243" s="128"/>
    </row>
    <row r="244" spans="67:90" x14ac:dyDescent="0.2">
      <c r="BO244" s="127"/>
      <c r="BP244" s="127"/>
      <c r="BQ244" s="127"/>
      <c r="BR244" s="127"/>
      <c r="BS244" s="127"/>
      <c r="BT244" s="127"/>
      <c r="BU244" s="127"/>
      <c r="BV244" s="127"/>
      <c r="BW244" s="127"/>
      <c r="BX244" s="127"/>
      <c r="BY244" s="127"/>
      <c r="BZ244" s="127"/>
      <c r="CA244" s="129"/>
      <c r="CB244" s="138">
        <v>230</v>
      </c>
      <c r="CC244" s="138">
        <v>472</v>
      </c>
      <c r="CD244" s="139">
        <v>7.87</v>
      </c>
      <c r="CE244" s="140">
        <v>7.8700000000000003E-3</v>
      </c>
      <c r="CF244" s="141">
        <v>16.100000000000001</v>
      </c>
      <c r="CG244" s="141">
        <v>11.1</v>
      </c>
      <c r="CH244" s="141">
        <v>6.2</v>
      </c>
      <c r="CI244" s="141">
        <v>4</v>
      </c>
      <c r="CJ244" s="142">
        <v>1.8</v>
      </c>
      <c r="CK244" s="138">
        <v>230</v>
      </c>
      <c r="CL244" s="128"/>
    </row>
    <row r="245" spans="67:90" x14ac:dyDescent="0.2">
      <c r="BO245" s="127"/>
      <c r="BP245" s="127"/>
      <c r="BQ245" s="127"/>
      <c r="BR245" s="127"/>
      <c r="BS245" s="127"/>
      <c r="BT245" s="127"/>
      <c r="BU245" s="127"/>
      <c r="BV245" s="127"/>
      <c r="BW245" s="127"/>
      <c r="BX245" s="127"/>
      <c r="BY245" s="127"/>
      <c r="BZ245" s="127"/>
      <c r="CA245" s="129"/>
      <c r="CB245" s="138">
        <v>231</v>
      </c>
      <c r="CC245" s="138">
        <v>473</v>
      </c>
      <c r="CD245" s="139">
        <v>7.88</v>
      </c>
      <c r="CE245" s="140">
        <v>7.8799999999999999E-3</v>
      </c>
      <c r="CF245" s="141">
        <v>16.100000000000001</v>
      </c>
      <c r="CG245" s="141">
        <v>11.1</v>
      </c>
      <c r="CH245" s="141">
        <v>6.3</v>
      </c>
      <c r="CI245" s="141">
        <v>4</v>
      </c>
      <c r="CJ245" s="142">
        <v>1.8</v>
      </c>
      <c r="CK245" s="138">
        <v>231</v>
      </c>
      <c r="CL245" s="128"/>
    </row>
    <row r="246" spans="67:90" x14ac:dyDescent="0.2">
      <c r="BO246" s="127"/>
      <c r="BP246" s="127"/>
      <c r="BQ246" s="127"/>
      <c r="BR246" s="127"/>
      <c r="BS246" s="127"/>
      <c r="BT246" s="127"/>
      <c r="BU246" s="127"/>
      <c r="BV246" s="127"/>
      <c r="BW246" s="127"/>
      <c r="BX246" s="127"/>
      <c r="BY246" s="127"/>
      <c r="BZ246" s="127"/>
      <c r="CA246" s="129"/>
      <c r="CB246" s="138">
        <v>232</v>
      </c>
      <c r="CC246" s="138">
        <v>475</v>
      </c>
      <c r="CD246" s="139">
        <v>7.92</v>
      </c>
      <c r="CE246" s="140">
        <v>7.92E-3</v>
      </c>
      <c r="CF246" s="141">
        <v>16.2</v>
      </c>
      <c r="CG246" s="141">
        <v>11.2</v>
      </c>
      <c r="CH246" s="141">
        <v>6.3</v>
      </c>
      <c r="CI246" s="141">
        <v>4</v>
      </c>
      <c r="CJ246" s="142">
        <v>1.8</v>
      </c>
      <c r="CK246" s="138">
        <v>232</v>
      </c>
      <c r="CL246" s="128"/>
    </row>
    <row r="247" spans="67:90" x14ac:dyDescent="0.2">
      <c r="BO247" s="127"/>
      <c r="BP247" s="127"/>
      <c r="BQ247" s="127"/>
      <c r="BR247" s="127"/>
      <c r="BS247" s="127"/>
      <c r="BT247" s="127"/>
      <c r="BU247" s="127"/>
      <c r="BV247" s="127"/>
      <c r="BW247" s="127"/>
      <c r="BX247" s="127"/>
      <c r="BY247" s="127"/>
      <c r="BZ247" s="127"/>
      <c r="CA247" s="129"/>
      <c r="CB247" s="138">
        <v>233</v>
      </c>
      <c r="CC247" s="138">
        <v>476</v>
      </c>
      <c r="CD247" s="139">
        <v>7.93</v>
      </c>
      <c r="CE247" s="140">
        <v>7.9299999999999995E-3</v>
      </c>
      <c r="CF247" s="141">
        <v>16.2</v>
      </c>
      <c r="CG247" s="141">
        <v>11.2</v>
      </c>
      <c r="CH247" s="141">
        <v>6.3</v>
      </c>
      <c r="CI247" s="141">
        <v>4</v>
      </c>
      <c r="CJ247" s="142">
        <v>1.8</v>
      </c>
      <c r="CK247" s="138">
        <v>233</v>
      </c>
      <c r="CL247" s="128"/>
    </row>
    <row r="248" spans="67:90" x14ac:dyDescent="0.2">
      <c r="BO248" s="127"/>
      <c r="BP248" s="127"/>
      <c r="BQ248" s="127"/>
      <c r="BR248" s="127"/>
      <c r="BS248" s="127"/>
      <c r="BT248" s="127"/>
      <c r="BU248" s="127"/>
      <c r="BV248" s="127"/>
      <c r="BW248" s="127"/>
      <c r="BX248" s="127"/>
      <c r="BY248" s="127"/>
      <c r="BZ248" s="127"/>
      <c r="CA248" s="129"/>
      <c r="CB248" s="138">
        <v>234</v>
      </c>
      <c r="CC248" s="138">
        <v>478</v>
      </c>
      <c r="CD248" s="139">
        <v>7.97</v>
      </c>
      <c r="CE248" s="140">
        <v>7.9699999999999997E-3</v>
      </c>
      <c r="CF248" s="141">
        <v>16.3</v>
      </c>
      <c r="CG248" s="141">
        <v>11.2</v>
      </c>
      <c r="CH248" s="141">
        <v>6.3</v>
      </c>
      <c r="CI248" s="141">
        <v>4.0999999999999996</v>
      </c>
      <c r="CJ248" s="142">
        <v>1.8</v>
      </c>
      <c r="CK248" s="138">
        <v>234</v>
      </c>
      <c r="CL248" s="128"/>
    </row>
    <row r="249" spans="67:90" x14ac:dyDescent="0.2">
      <c r="BO249" s="127"/>
      <c r="BP249" s="127"/>
      <c r="BQ249" s="127"/>
      <c r="BR249" s="127"/>
      <c r="BS249" s="127"/>
      <c r="BT249" s="127"/>
      <c r="BU249" s="127"/>
      <c r="BV249" s="127"/>
      <c r="BW249" s="127"/>
      <c r="BX249" s="127"/>
      <c r="BY249" s="127"/>
      <c r="BZ249" s="127"/>
      <c r="CA249" s="129"/>
      <c r="CB249" s="138">
        <v>235</v>
      </c>
      <c r="CC249" s="138">
        <v>479</v>
      </c>
      <c r="CD249" s="139">
        <v>7.98</v>
      </c>
      <c r="CE249" s="140">
        <v>7.9799999999999992E-3</v>
      </c>
      <c r="CF249" s="141">
        <v>16.3</v>
      </c>
      <c r="CG249" s="141">
        <v>11.2</v>
      </c>
      <c r="CH249" s="141">
        <v>6.3</v>
      </c>
      <c r="CI249" s="141">
        <v>4.0999999999999996</v>
      </c>
      <c r="CJ249" s="142">
        <v>1.8</v>
      </c>
      <c r="CK249" s="138">
        <v>235</v>
      </c>
      <c r="CL249" s="128"/>
    </row>
    <row r="250" spans="67:90" x14ac:dyDescent="0.2">
      <c r="BO250" s="127"/>
      <c r="BP250" s="127"/>
      <c r="BQ250" s="127"/>
      <c r="BR250" s="127"/>
      <c r="BS250" s="127"/>
      <c r="BT250" s="127"/>
      <c r="BU250" s="127"/>
      <c r="BV250" s="127"/>
      <c r="BW250" s="127"/>
      <c r="BX250" s="127"/>
      <c r="BY250" s="127"/>
      <c r="BZ250" s="127"/>
      <c r="CA250" s="129"/>
      <c r="CB250" s="138">
        <v>236</v>
      </c>
      <c r="CC250" s="138">
        <v>480</v>
      </c>
      <c r="CD250" s="139">
        <v>8</v>
      </c>
      <c r="CE250" s="140">
        <v>8.0000000000000002E-3</v>
      </c>
      <c r="CF250" s="141">
        <v>16.3</v>
      </c>
      <c r="CG250" s="141">
        <v>11.3</v>
      </c>
      <c r="CH250" s="141">
        <v>6.3</v>
      </c>
      <c r="CI250" s="141">
        <v>4.0999999999999996</v>
      </c>
      <c r="CJ250" s="142">
        <v>1.8</v>
      </c>
      <c r="CK250" s="138">
        <v>236</v>
      </c>
      <c r="CL250" s="128"/>
    </row>
    <row r="251" spans="67:90" x14ac:dyDescent="0.2">
      <c r="BO251" s="127"/>
      <c r="BP251" s="127"/>
      <c r="BQ251" s="127"/>
      <c r="BR251" s="127"/>
      <c r="BS251" s="127"/>
      <c r="BT251" s="127"/>
      <c r="BU251" s="127"/>
      <c r="BV251" s="127"/>
      <c r="BW251" s="127"/>
      <c r="BX251" s="127"/>
      <c r="BY251" s="127"/>
      <c r="BZ251" s="127"/>
      <c r="CA251" s="129"/>
      <c r="CB251" s="138">
        <v>237</v>
      </c>
      <c r="CC251" s="138">
        <v>482</v>
      </c>
      <c r="CD251" s="139">
        <v>8.0299999999999994</v>
      </c>
      <c r="CE251" s="140">
        <v>8.0300000000000007E-3</v>
      </c>
      <c r="CF251" s="141">
        <v>16.399999999999999</v>
      </c>
      <c r="CG251" s="141">
        <v>11.3</v>
      </c>
      <c r="CH251" s="141">
        <v>6.4</v>
      </c>
      <c r="CI251" s="141">
        <v>4.0999999999999996</v>
      </c>
      <c r="CJ251" s="142">
        <v>1.8</v>
      </c>
      <c r="CK251" s="138">
        <v>237</v>
      </c>
      <c r="CL251" s="128"/>
    </row>
    <row r="252" spans="67:90" x14ac:dyDescent="0.2">
      <c r="BO252" s="127"/>
      <c r="BP252" s="127"/>
      <c r="BQ252" s="127"/>
      <c r="BR252" s="127"/>
      <c r="BS252" s="127"/>
      <c r="BT252" s="127"/>
      <c r="BU252" s="127"/>
      <c r="BV252" s="127"/>
      <c r="BW252" s="127"/>
      <c r="BX252" s="127"/>
      <c r="BY252" s="127"/>
      <c r="BZ252" s="127"/>
      <c r="CA252" s="129"/>
      <c r="CB252" s="138">
        <v>238</v>
      </c>
      <c r="CC252" s="138">
        <v>483</v>
      </c>
      <c r="CD252" s="139">
        <v>8.0500000000000007</v>
      </c>
      <c r="CE252" s="140">
        <v>8.0499999999999999E-3</v>
      </c>
      <c r="CF252" s="141">
        <v>16.399999999999999</v>
      </c>
      <c r="CG252" s="141">
        <v>11.3</v>
      </c>
      <c r="CH252" s="141">
        <v>6.4</v>
      </c>
      <c r="CI252" s="141">
        <v>4.0999999999999996</v>
      </c>
      <c r="CJ252" s="142">
        <v>1.8</v>
      </c>
      <c r="CK252" s="138">
        <v>238</v>
      </c>
      <c r="CL252" s="128"/>
    </row>
    <row r="253" spans="67:90" x14ac:dyDescent="0.2">
      <c r="BO253" s="127"/>
      <c r="BP253" s="127"/>
      <c r="BQ253" s="127"/>
      <c r="BR253" s="127"/>
      <c r="BS253" s="127"/>
      <c r="BT253" s="127"/>
      <c r="BU253" s="127"/>
      <c r="BV253" s="127"/>
      <c r="BW253" s="127"/>
      <c r="BX253" s="127"/>
      <c r="BY253" s="127"/>
      <c r="BZ253" s="127"/>
      <c r="CA253" s="129"/>
      <c r="CB253" s="138">
        <v>239</v>
      </c>
      <c r="CC253" s="138">
        <v>484</v>
      </c>
      <c r="CD253" s="139">
        <v>8.07</v>
      </c>
      <c r="CE253" s="140">
        <v>8.0700000000000008E-3</v>
      </c>
      <c r="CF253" s="141">
        <v>16.5</v>
      </c>
      <c r="CG253" s="141">
        <v>11.4</v>
      </c>
      <c r="CH253" s="141">
        <v>6.4</v>
      </c>
      <c r="CI253" s="141">
        <v>4.0999999999999996</v>
      </c>
      <c r="CJ253" s="142">
        <v>1.8</v>
      </c>
      <c r="CK253" s="138">
        <v>239</v>
      </c>
      <c r="CL253" s="128"/>
    </row>
    <row r="254" spans="67:90" x14ac:dyDescent="0.2">
      <c r="BO254" s="127"/>
      <c r="BP254" s="127"/>
      <c r="BQ254" s="127"/>
      <c r="BR254" s="127"/>
      <c r="BS254" s="127"/>
      <c r="BT254" s="127"/>
      <c r="BU254" s="127"/>
      <c r="BV254" s="127"/>
      <c r="BW254" s="127"/>
      <c r="BX254" s="127"/>
      <c r="BY254" s="127"/>
      <c r="BZ254" s="127"/>
      <c r="CA254" s="129"/>
      <c r="CB254" s="138">
        <v>240</v>
      </c>
      <c r="CC254" s="138">
        <v>486</v>
      </c>
      <c r="CD254" s="139">
        <v>8.1</v>
      </c>
      <c r="CE254" s="140">
        <v>8.0999999999999996E-3</v>
      </c>
      <c r="CF254" s="141">
        <v>16.5</v>
      </c>
      <c r="CG254" s="141">
        <v>11.4</v>
      </c>
      <c r="CH254" s="141">
        <v>6.4</v>
      </c>
      <c r="CI254" s="141">
        <v>4.0999999999999996</v>
      </c>
      <c r="CJ254" s="142">
        <v>1.8</v>
      </c>
      <c r="CK254" s="138">
        <v>240</v>
      </c>
      <c r="CL254" s="128"/>
    </row>
    <row r="255" spans="67:90" x14ac:dyDescent="0.2">
      <c r="BO255" s="127"/>
      <c r="BP255" s="127"/>
      <c r="BQ255" s="127"/>
      <c r="BR255" s="127"/>
      <c r="BS255" s="127"/>
      <c r="BT255" s="127"/>
      <c r="BU255" s="127"/>
      <c r="BV255" s="127"/>
      <c r="BW255" s="127"/>
      <c r="BX255" s="127"/>
      <c r="BY255" s="127"/>
      <c r="BZ255" s="127"/>
      <c r="CA255" s="129"/>
      <c r="CB255" s="138">
        <v>241</v>
      </c>
      <c r="CC255" s="138">
        <v>487</v>
      </c>
      <c r="CD255" s="139">
        <v>8.1199999999999992</v>
      </c>
      <c r="CE255" s="140">
        <v>8.1200000000000005E-3</v>
      </c>
      <c r="CF255" s="141">
        <v>16.600000000000001</v>
      </c>
      <c r="CG255" s="141">
        <v>11.4</v>
      </c>
      <c r="CH255" s="141">
        <v>6.4</v>
      </c>
      <c r="CI255" s="141">
        <v>4.0999999999999996</v>
      </c>
      <c r="CJ255" s="142">
        <v>1.8</v>
      </c>
      <c r="CK255" s="138">
        <v>241</v>
      </c>
      <c r="CL255" s="128"/>
    </row>
    <row r="256" spans="67:90" x14ac:dyDescent="0.2">
      <c r="BO256" s="127"/>
      <c r="BP256" s="127"/>
      <c r="BQ256" s="127"/>
      <c r="BR256" s="127"/>
      <c r="BS256" s="127"/>
      <c r="BT256" s="127"/>
      <c r="BU256" s="127"/>
      <c r="BV256" s="127"/>
      <c r="BW256" s="127"/>
      <c r="BX256" s="127"/>
      <c r="BY256" s="127"/>
      <c r="BZ256" s="127"/>
      <c r="CA256" s="129"/>
      <c r="CB256" s="138">
        <v>242</v>
      </c>
      <c r="CC256" s="138">
        <v>488</v>
      </c>
      <c r="CD256" s="139">
        <v>8.1300000000000008</v>
      </c>
      <c r="CE256" s="140">
        <v>8.1300000000000001E-3</v>
      </c>
      <c r="CF256" s="141">
        <v>16.600000000000001</v>
      </c>
      <c r="CG256" s="141">
        <v>11.5</v>
      </c>
      <c r="CH256" s="141">
        <v>6.5</v>
      </c>
      <c r="CI256" s="141">
        <v>4.0999999999999996</v>
      </c>
      <c r="CJ256" s="142">
        <v>1.8</v>
      </c>
      <c r="CK256" s="138">
        <v>242</v>
      </c>
      <c r="CL256" s="128"/>
    </row>
    <row r="257" spans="67:90" x14ac:dyDescent="0.2">
      <c r="BO257" s="127"/>
      <c r="BP257" s="127"/>
      <c r="BQ257" s="127"/>
      <c r="BR257" s="127"/>
      <c r="BS257" s="127"/>
      <c r="BT257" s="127"/>
      <c r="BU257" s="127"/>
      <c r="BV257" s="127"/>
      <c r="BW257" s="127"/>
      <c r="BX257" s="127"/>
      <c r="BY257" s="127"/>
      <c r="BZ257" s="127"/>
      <c r="CA257" s="129"/>
      <c r="CB257" s="138">
        <v>243</v>
      </c>
      <c r="CC257" s="138">
        <v>490</v>
      </c>
      <c r="CD257" s="139">
        <v>8.17</v>
      </c>
      <c r="CE257" s="140">
        <v>8.1700000000000002E-3</v>
      </c>
      <c r="CF257" s="141">
        <v>16.7</v>
      </c>
      <c r="CG257" s="141">
        <v>11.5</v>
      </c>
      <c r="CH257" s="141">
        <v>6.5</v>
      </c>
      <c r="CI257" s="141">
        <v>4.2</v>
      </c>
      <c r="CJ257" s="142">
        <v>1.8</v>
      </c>
      <c r="CK257" s="138">
        <v>243</v>
      </c>
      <c r="CL257" s="128"/>
    </row>
    <row r="258" spans="67:90" x14ac:dyDescent="0.2">
      <c r="BO258" s="127"/>
      <c r="BP258" s="127"/>
      <c r="BQ258" s="127"/>
      <c r="BR258" s="127"/>
      <c r="BS258" s="127"/>
      <c r="BT258" s="127"/>
      <c r="BU258" s="127"/>
      <c r="BV258" s="127"/>
      <c r="BW258" s="127"/>
      <c r="BX258" s="127"/>
      <c r="BY258" s="127"/>
      <c r="BZ258" s="127"/>
      <c r="CA258" s="129"/>
      <c r="CB258" s="138">
        <v>244</v>
      </c>
      <c r="CC258" s="138">
        <v>491</v>
      </c>
      <c r="CD258" s="139">
        <v>8.18</v>
      </c>
      <c r="CE258" s="140">
        <v>8.1799999999999998E-3</v>
      </c>
      <c r="CF258" s="141">
        <v>16.7</v>
      </c>
      <c r="CG258" s="141">
        <v>11.5</v>
      </c>
      <c r="CH258" s="141">
        <v>6.5</v>
      </c>
      <c r="CI258" s="141">
        <v>4.2</v>
      </c>
      <c r="CJ258" s="142">
        <v>1.9</v>
      </c>
      <c r="CK258" s="138">
        <v>244</v>
      </c>
      <c r="CL258" s="128"/>
    </row>
    <row r="259" spans="67:90" x14ac:dyDescent="0.2">
      <c r="BO259" s="127"/>
      <c r="BP259" s="127"/>
      <c r="BQ259" s="127"/>
      <c r="BR259" s="127"/>
      <c r="BS259" s="127"/>
      <c r="BT259" s="127"/>
      <c r="BU259" s="127"/>
      <c r="BV259" s="127"/>
      <c r="BW259" s="127"/>
      <c r="BX259" s="127"/>
      <c r="BY259" s="127"/>
      <c r="BZ259" s="127"/>
      <c r="CA259" s="129"/>
      <c r="CB259" s="138">
        <v>245</v>
      </c>
      <c r="CC259" s="138">
        <v>493</v>
      </c>
      <c r="CD259" s="139">
        <v>8.2200000000000006</v>
      </c>
      <c r="CE259" s="140">
        <v>8.2199999999999999E-3</v>
      </c>
      <c r="CF259" s="141">
        <v>16.8</v>
      </c>
      <c r="CG259" s="141">
        <v>11.6</v>
      </c>
      <c r="CH259" s="141">
        <v>6.5</v>
      </c>
      <c r="CI259" s="141">
        <v>4.2</v>
      </c>
      <c r="CJ259" s="142">
        <v>1.9</v>
      </c>
      <c r="CK259" s="138">
        <v>245</v>
      </c>
      <c r="CL259" s="128"/>
    </row>
    <row r="260" spans="67:90" x14ac:dyDescent="0.2">
      <c r="BO260" s="127"/>
      <c r="BP260" s="127"/>
      <c r="BQ260" s="127"/>
      <c r="BR260" s="127"/>
      <c r="BS260" s="127"/>
      <c r="BT260" s="127"/>
      <c r="BU260" s="127"/>
      <c r="BV260" s="127"/>
      <c r="BW260" s="127"/>
      <c r="BX260" s="127"/>
      <c r="BY260" s="127"/>
      <c r="BZ260" s="127"/>
      <c r="CA260" s="129"/>
      <c r="CB260" s="138">
        <v>246</v>
      </c>
      <c r="CC260" s="138">
        <v>494</v>
      </c>
      <c r="CD260" s="139">
        <v>8.23</v>
      </c>
      <c r="CE260" s="140">
        <v>8.2299999999999995E-3</v>
      </c>
      <c r="CF260" s="141">
        <v>16.8</v>
      </c>
      <c r="CG260" s="141">
        <v>11.6</v>
      </c>
      <c r="CH260" s="141">
        <v>6.5</v>
      </c>
      <c r="CI260" s="141">
        <v>4.2</v>
      </c>
      <c r="CJ260" s="142">
        <v>1.9</v>
      </c>
      <c r="CK260" s="138">
        <v>246</v>
      </c>
      <c r="CL260" s="128"/>
    </row>
    <row r="261" spans="67:90" x14ac:dyDescent="0.2">
      <c r="BO261" s="127"/>
      <c r="BP261" s="127"/>
      <c r="BQ261" s="127"/>
      <c r="BR261" s="127"/>
      <c r="BS261" s="127"/>
      <c r="BT261" s="127"/>
      <c r="BU261" s="127"/>
      <c r="BV261" s="127"/>
      <c r="BW261" s="127"/>
      <c r="BX261" s="127"/>
      <c r="BY261" s="127"/>
      <c r="BZ261" s="127"/>
      <c r="CA261" s="129"/>
      <c r="CB261" s="138">
        <v>247</v>
      </c>
      <c r="CC261" s="138">
        <v>495</v>
      </c>
      <c r="CD261" s="139">
        <v>8.25</v>
      </c>
      <c r="CE261" s="140">
        <v>8.2500000000000004E-3</v>
      </c>
      <c r="CF261" s="141">
        <v>16.8</v>
      </c>
      <c r="CG261" s="141">
        <v>11.6</v>
      </c>
      <c r="CH261" s="141">
        <v>6.5</v>
      </c>
      <c r="CI261" s="141">
        <v>4.2</v>
      </c>
      <c r="CJ261" s="142">
        <v>1.9</v>
      </c>
      <c r="CK261" s="138">
        <v>247</v>
      </c>
      <c r="CL261" s="128"/>
    </row>
    <row r="262" spans="67:90" x14ac:dyDescent="0.2">
      <c r="BO262" s="127"/>
      <c r="BP262" s="127"/>
      <c r="BQ262" s="127"/>
      <c r="BR262" s="127"/>
      <c r="BS262" s="127"/>
      <c r="BT262" s="127"/>
      <c r="BU262" s="127"/>
      <c r="BV262" s="127"/>
      <c r="BW262" s="127"/>
      <c r="BX262" s="127"/>
      <c r="BY262" s="127"/>
      <c r="BZ262" s="127"/>
      <c r="CA262" s="129"/>
      <c r="CB262" s="138">
        <v>248</v>
      </c>
      <c r="CC262" s="138">
        <v>497</v>
      </c>
      <c r="CD262" s="139">
        <v>8.2799999999999994</v>
      </c>
      <c r="CE262" s="140">
        <v>8.2799999999999992E-3</v>
      </c>
      <c r="CF262" s="141">
        <v>16.899999999999999</v>
      </c>
      <c r="CG262" s="141">
        <v>11.7</v>
      </c>
      <c r="CH262" s="141">
        <v>6.6</v>
      </c>
      <c r="CI262" s="141">
        <v>4.2</v>
      </c>
      <c r="CJ262" s="142">
        <v>1.9</v>
      </c>
      <c r="CK262" s="138">
        <v>248</v>
      </c>
      <c r="CL262" s="128"/>
    </row>
    <row r="263" spans="67:90" x14ac:dyDescent="0.2">
      <c r="BO263" s="127"/>
      <c r="BP263" s="127"/>
      <c r="BQ263" s="127"/>
      <c r="BR263" s="127"/>
      <c r="BS263" s="127"/>
      <c r="BT263" s="127"/>
      <c r="BU263" s="127"/>
      <c r="BV263" s="127"/>
      <c r="BW263" s="127"/>
      <c r="BX263" s="127"/>
      <c r="BY263" s="127"/>
      <c r="BZ263" s="127"/>
      <c r="CA263" s="129"/>
      <c r="CB263" s="138">
        <v>249</v>
      </c>
      <c r="CC263" s="138">
        <v>498</v>
      </c>
      <c r="CD263" s="139">
        <v>8.3000000000000007</v>
      </c>
      <c r="CE263" s="140">
        <v>8.3000000000000001E-3</v>
      </c>
      <c r="CF263" s="141">
        <v>16.899999999999999</v>
      </c>
      <c r="CG263" s="141">
        <v>11.7</v>
      </c>
      <c r="CH263" s="141">
        <v>6.6</v>
      </c>
      <c r="CI263" s="141">
        <v>4.2</v>
      </c>
      <c r="CJ263" s="142">
        <v>1.9</v>
      </c>
      <c r="CK263" s="138">
        <v>249</v>
      </c>
      <c r="CL263" s="128"/>
    </row>
    <row r="264" spans="67:90" x14ac:dyDescent="0.2">
      <c r="BO264" s="127"/>
      <c r="BP264" s="127"/>
      <c r="BQ264" s="127"/>
      <c r="BR264" s="127"/>
      <c r="BS264" s="127"/>
      <c r="BT264" s="127"/>
      <c r="BU264" s="127"/>
      <c r="BV264" s="127"/>
      <c r="BW264" s="127"/>
      <c r="BX264" s="127"/>
      <c r="BY264" s="127"/>
      <c r="BZ264" s="127"/>
      <c r="CA264" s="129"/>
      <c r="CB264" s="138">
        <v>250</v>
      </c>
      <c r="CC264" s="138">
        <v>499</v>
      </c>
      <c r="CD264" s="139">
        <v>8.32</v>
      </c>
      <c r="CE264" s="140">
        <v>8.3199999999999993E-3</v>
      </c>
      <c r="CF264" s="141">
        <v>17</v>
      </c>
      <c r="CG264" s="141">
        <v>11.7</v>
      </c>
      <c r="CH264" s="141">
        <v>6.6</v>
      </c>
      <c r="CI264" s="141">
        <v>4.2</v>
      </c>
      <c r="CJ264" s="142">
        <v>1.9</v>
      </c>
      <c r="CK264" s="138">
        <v>250</v>
      </c>
      <c r="CL264" s="128"/>
    </row>
    <row r="265" spans="67:90" x14ac:dyDescent="0.2">
      <c r="BO265" s="127"/>
      <c r="BP265" s="127"/>
      <c r="BQ265" s="127"/>
      <c r="BR265" s="127"/>
      <c r="BS265" s="127"/>
      <c r="BT265" s="127"/>
      <c r="BU265" s="127"/>
      <c r="BV265" s="127"/>
      <c r="BW265" s="127"/>
      <c r="BX265" s="127"/>
      <c r="BY265" s="127"/>
      <c r="BZ265" s="127"/>
      <c r="CA265" s="129"/>
      <c r="CB265" s="138">
        <v>251</v>
      </c>
      <c r="CC265" s="138">
        <v>501</v>
      </c>
      <c r="CD265" s="139">
        <v>8.35</v>
      </c>
      <c r="CE265" s="140">
        <v>8.3499999999999998E-3</v>
      </c>
      <c r="CF265" s="141">
        <v>17</v>
      </c>
      <c r="CG265" s="141">
        <v>11.8</v>
      </c>
      <c r="CH265" s="141">
        <v>6.6</v>
      </c>
      <c r="CI265" s="141">
        <v>4.3</v>
      </c>
      <c r="CJ265" s="142">
        <v>1.9</v>
      </c>
      <c r="CK265" s="138">
        <v>251</v>
      </c>
      <c r="CL265" s="128"/>
    </row>
    <row r="266" spans="67:90" x14ac:dyDescent="0.2">
      <c r="BO266" s="127"/>
      <c r="BP266" s="127"/>
      <c r="BQ266" s="127"/>
      <c r="BR266" s="127"/>
      <c r="BS266" s="127"/>
      <c r="BT266" s="127"/>
      <c r="BU266" s="127"/>
      <c r="BV266" s="127"/>
      <c r="BW266" s="127"/>
      <c r="BX266" s="127"/>
      <c r="BY266" s="127"/>
      <c r="BZ266" s="127"/>
      <c r="CA266" s="129"/>
      <c r="CB266" s="138">
        <v>252</v>
      </c>
      <c r="CC266" s="138">
        <v>502</v>
      </c>
      <c r="CD266" s="139">
        <v>8.3699999999999992</v>
      </c>
      <c r="CE266" s="140">
        <v>8.3700000000000007E-3</v>
      </c>
      <c r="CF266" s="141">
        <v>17.100000000000001</v>
      </c>
      <c r="CG266" s="141">
        <v>11.8</v>
      </c>
      <c r="CH266" s="141">
        <v>6.6</v>
      </c>
      <c r="CI266" s="141">
        <v>4.3</v>
      </c>
      <c r="CJ266" s="142">
        <v>1.9</v>
      </c>
      <c r="CK266" s="138">
        <v>252</v>
      </c>
      <c r="CL266" s="128"/>
    </row>
    <row r="267" spans="67:90" x14ac:dyDescent="0.2">
      <c r="BO267" s="127"/>
      <c r="BP267" s="127"/>
      <c r="BQ267" s="127"/>
      <c r="BR267" s="127"/>
      <c r="BS267" s="127"/>
      <c r="BT267" s="127"/>
      <c r="BU267" s="127"/>
      <c r="BV267" s="127"/>
      <c r="BW267" s="127"/>
      <c r="BX267" s="127"/>
      <c r="BY267" s="127"/>
      <c r="BZ267" s="127"/>
      <c r="CA267" s="129"/>
      <c r="CB267" s="138">
        <v>253</v>
      </c>
      <c r="CC267" s="138">
        <v>503</v>
      </c>
      <c r="CD267" s="139">
        <v>8.3800000000000008</v>
      </c>
      <c r="CE267" s="140">
        <v>8.3800000000000003E-3</v>
      </c>
      <c r="CF267" s="141">
        <v>17.100000000000001</v>
      </c>
      <c r="CG267" s="141">
        <v>11.8</v>
      </c>
      <c r="CH267" s="141">
        <v>6.7</v>
      </c>
      <c r="CI267" s="141">
        <v>4.3</v>
      </c>
      <c r="CJ267" s="142">
        <v>1.9</v>
      </c>
      <c r="CK267" s="138">
        <v>253</v>
      </c>
      <c r="CL267" s="128"/>
    </row>
    <row r="268" spans="67:90" x14ac:dyDescent="0.2">
      <c r="BO268" s="127"/>
      <c r="BP268" s="127"/>
      <c r="BQ268" s="127"/>
      <c r="BR268" s="127"/>
      <c r="BS268" s="127"/>
      <c r="BT268" s="127"/>
      <c r="BU268" s="127"/>
      <c r="BV268" s="127"/>
      <c r="BW268" s="127"/>
      <c r="BX268" s="127"/>
      <c r="BY268" s="127"/>
      <c r="BZ268" s="127"/>
      <c r="CA268" s="129"/>
      <c r="CB268" s="138">
        <v>254</v>
      </c>
      <c r="CC268" s="138">
        <v>505</v>
      </c>
      <c r="CD268" s="139">
        <v>8.42</v>
      </c>
      <c r="CE268" s="140">
        <v>8.4200000000000004E-3</v>
      </c>
      <c r="CF268" s="141">
        <v>17.2</v>
      </c>
      <c r="CG268" s="141">
        <v>11.9</v>
      </c>
      <c r="CH268" s="141">
        <v>6.7</v>
      </c>
      <c r="CI268" s="141">
        <v>4.3</v>
      </c>
      <c r="CJ268" s="142">
        <v>1.9</v>
      </c>
      <c r="CK268" s="138">
        <v>254</v>
      </c>
      <c r="CL268" s="128"/>
    </row>
    <row r="269" spans="67:90" x14ac:dyDescent="0.2">
      <c r="BO269" s="127"/>
      <c r="BP269" s="127"/>
      <c r="BQ269" s="127"/>
      <c r="BR269" s="127"/>
      <c r="BS269" s="127"/>
      <c r="BT269" s="127"/>
      <c r="BU269" s="127"/>
      <c r="BV269" s="127"/>
      <c r="BW269" s="127"/>
      <c r="BX269" s="127"/>
      <c r="BY269" s="127"/>
      <c r="BZ269" s="127"/>
      <c r="CA269" s="129"/>
      <c r="CB269" s="138">
        <v>255</v>
      </c>
      <c r="CC269" s="138">
        <v>506</v>
      </c>
      <c r="CD269" s="139">
        <v>8.43</v>
      </c>
      <c r="CE269" s="140">
        <v>8.43E-3</v>
      </c>
      <c r="CF269" s="141">
        <v>17.2</v>
      </c>
      <c r="CG269" s="141">
        <v>11.9</v>
      </c>
      <c r="CH269" s="141">
        <v>6.7</v>
      </c>
      <c r="CI269" s="141">
        <v>4.3</v>
      </c>
      <c r="CJ269" s="142">
        <v>1.9</v>
      </c>
      <c r="CK269" s="138">
        <v>255</v>
      </c>
      <c r="CL269" s="128"/>
    </row>
    <row r="270" spans="67:90" x14ac:dyDescent="0.2">
      <c r="BO270" s="127"/>
      <c r="BP270" s="127"/>
      <c r="BQ270" s="127"/>
      <c r="BR270" s="127"/>
      <c r="BS270" s="127"/>
      <c r="BT270" s="127"/>
      <c r="BU270" s="127"/>
      <c r="BV270" s="127"/>
      <c r="BW270" s="127"/>
      <c r="BX270" s="127"/>
      <c r="BY270" s="127"/>
      <c r="BZ270" s="127"/>
      <c r="CA270" s="129"/>
      <c r="CB270" s="138">
        <v>256</v>
      </c>
      <c r="CC270" s="138">
        <v>507</v>
      </c>
      <c r="CD270" s="139">
        <v>8.4499999999999993</v>
      </c>
      <c r="CE270" s="140">
        <v>8.4499999999999992E-3</v>
      </c>
      <c r="CF270" s="141">
        <v>17.2</v>
      </c>
      <c r="CG270" s="141">
        <v>11.9</v>
      </c>
      <c r="CH270" s="141">
        <v>6.7</v>
      </c>
      <c r="CI270" s="141">
        <v>4.3</v>
      </c>
      <c r="CJ270" s="142">
        <v>1.9</v>
      </c>
      <c r="CK270" s="138">
        <v>256</v>
      </c>
      <c r="CL270" s="128"/>
    </row>
    <row r="271" spans="67:90" x14ac:dyDescent="0.2">
      <c r="BO271" s="127"/>
      <c r="BP271" s="127"/>
      <c r="BQ271" s="127"/>
      <c r="BR271" s="127"/>
      <c r="BS271" s="127"/>
      <c r="BT271" s="127"/>
      <c r="BU271" s="127"/>
      <c r="BV271" s="127"/>
      <c r="BW271" s="127"/>
      <c r="BX271" s="127"/>
      <c r="BY271" s="127"/>
      <c r="BZ271" s="127"/>
      <c r="CA271" s="129"/>
      <c r="CB271" s="138">
        <v>257</v>
      </c>
      <c r="CC271" s="138">
        <v>509</v>
      </c>
      <c r="CD271" s="139">
        <v>8.48</v>
      </c>
      <c r="CE271" s="140">
        <v>8.4799999999999997E-3</v>
      </c>
      <c r="CF271" s="141">
        <v>17.3</v>
      </c>
      <c r="CG271" s="141">
        <v>11.9</v>
      </c>
      <c r="CH271" s="141">
        <v>6.7</v>
      </c>
      <c r="CI271" s="141">
        <v>4.3</v>
      </c>
      <c r="CJ271" s="142">
        <v>1.9</v>
      </c>
      <c r="CK271" s="138">
        <v>257</v>
      </c>
      <c r="CL271" s="128"/>
    </row>
    <row r="272" spans="67:90" x14ac:dyDescent="0.2">
      <c r="BO272" s="127"/>
      <c r="BP272" s="127"/>
      <c r="BQ272" s="127"/>
      <c r="BR272" s="127"/>
      <c r="BS272" s="127"/>
      <c r="BT272" s="127"/>
      <c r="BU272" s="127"/>
      <c r="BV272" s="127"/>
      <c r="BW272" s="127"/>
      <c r="BX272" s="127"/>
      <c r="BY272" s="127"/>
      <c r="BZ272" s="127"/>
      <c r="CA272" s="129"/>
      <c r="CB272" s="138">
        <v>258</v>
      </c>
      <c r="CC272" s="138">
        <v>510</v>
      </c>
      <c r="CD272" s="139">
        <v>8.5</v>
      </c>
      <c r="CE272" s="140">
        <v>8.5000000000000006E-3</v>
      </c>
      <c r="CF272" s="141">
        <v>17.3</v>
      </c>
      <c r="CG272" s="141">
        <v>12</v>
      </c>
      <c r="CH272" s="141">
        <v>6.7</v>
      </c>
      <c r="CI272" s="141">
        <v>4.3</v>
      </c>
      <c r="CJ272" s="142">
        <v>1.9</v>
      </c>
      <c r="CK272" s="138">
        <v>258</v>
      </c>
      <c r="CL272" s="128"/>
    </row>
    <row r="273" spans="67:90" x14ac:dyDescent="0.2">
      <c r="BO273" s="127"/>
      <c r="BP273" s="127"/>
      <c r="BQ273" s="127"/>
      <c r="BR273" s="127"/>
      <c r="BS273" s="127"/>
      <c r="BT273" s="127"/>
      <c r="BU273" s="127"/>
      <c r="BV273" s="127"/>
      <c r="BW273" s="127"/>
      <c r="BX273" s="127"/>
      <c r="BY273" s="127"/>
      <c r="BZ273" s="127"/>
      <c r="CA273" s="129"/>
      <c r="CB273" s="138">
        <v>259</v>
      </c>
      <c r="CC273" s="138">
        <v>511</v>
      </c>
      <c r="CD273" s="139">
        <v>8.52</v>
      </c>
      <c r="CE273" s="140">
        <v>8.5199999999999998E-3</v>
      </c>
      <c r="CF273" s="141">
        <v>17.399999999999999</v>
      </c>
      <c r="CG273" s="141">
        <v>12</v>
      </c>
      <c r="CH273" s="141">
        <v>6.8</v>
      </c>
      <c r="CI273" s="141">
        <v>4.3</v>
      </c>
      <c r="CJ273" s="142">
        <v>1.9</v>
      </c>
      <c r="CK273" s="138">
        <v>259</v>
      </c>
      <c r="CL273" s="128"/>
    </row>
    <row r="274" spans="67:90" x14ac:dyDescent="0.2">
      <c r="BO274" s="127"/>
      <c r="BP274" s="127"/>
      <c r="BQ274" s="127"/>
      <c r="BR274" s="127"/>
      <c r="BS274" s="127"/>
      <c r="BT274" s="127"/>
      <c r="BU274" s="127"/>
      <c r="BV274" s="127"/>
      <c r="BW274" s="127"/>
      <c r="BX274" s="127"/>
      <c r="BY274" s="127"/>
      <c r="BZ274" s="127"/>
      <c r="CA274" s="129"/>
      <c r="CB274" s="138">
        <v>260</v>
      </c>
      <c r="CC274" s="138">
        <v>513</v>
      </c>
      <c r="CD274" s="139">
        <v>8.5500000000000007</v>
      </c>
      <c r="CE274" s="140">
        <v>8.5500000000000003E-3</v>
      </c>
      <c r="CF274" s="141">
        <v>17.399999999999999</v>
      </c>
      <c r="CG274" s="141">
        <v>12</v>
      </c>
      <c r="CH274" s="141">
        <v>6.8</v>
      </c>
      <c r="CI274" s="141">
        <v>4.4000000000000004</v>
      </c>
      <c r="CJ274" s="142">
        <v>1.9</v>
      </c>
      <c r="CK274" s="138">
        <v>260</v>
      </c>
      <c r="CL274" s="128"/>
    </row>
    <row r="275" spans="67:90" x14ac:dyDescent="0.2">
      <c r="BO275" s="127"/>
      <c r="BP275" s="127"/>
      <c r="BQ275" s="127"/>
      <c r="BR275" s="127"/>
      <c r="BS275" s="127"/>
      <c r="BT275" s="127"/>
      <c r="BU275" s="127"/>
      <c r="BV275" s="127"/>
      <c r="BW275" s="127"/>
      <c r="BX275" s="127"/>
      <c r="BY275" s="127"/>
      <c r="BZ275" s="127"/>
      <c r="CA275" s="129"/>
      <c r="CB275" s="138">
        <v>261</v>
      </c>
      <c r="CC275" s="138">
        <v>514</v>
      </c>
      <c r="CD275" s="139">
        <v>8.57</v>
      </c>
      <c r="CE275" s="140">
        <v>8.5699999999999995E-3</v>
      </c>
      <c r="CF275" s="141">
        <v>17.5</v>
      </c>
      <c r="CG275" s="141">
        <v>12.1</v>
      </c>
      <c r="CH275" s="141">
        <v>6.8</v>
      </c>
      <c r="CI275" s="141">
        <v>4.4000000000000004</v>
      </c>
      <c r="CJ275" s="142">
        <v>1.9</v>
      </c>
      <c r="CK275" s="138">
        <v>261</v>
      </c>
      <c r="CL275" s="128"/>
    </row>
    <row r="276" spans="67:90" x14ac:dyDescent="0.2">
      <c r="BO276" s="127"/>
      <c r="BP276" s="127"/>
      <c r="BQ276" s="127"/>
      <c r="BR276" s="127"/>
      <c r="BS276" s="127"/>
      <c r="BT276" s="127"/>
      <c r="BU276" s="127"/>
      <c r="BV276" s="127"/>
      <c r="BW276" s="127"/>
      <c r="BX276" s="127"/>
      <c r="BY276" s="127"/>
      <c r="BZ276" s="127"/>
      <c r="CA276" s="129"/>
      <c r="CB276" s="138">
        <v>262</v>
      </c>
      <c r="CC276" s="138">
        <v>515</v>
      </c>
      <c r="CD276" s="139">
        <v>8.58</v>
      </c>
      <c r="CE276" s="140">
        <v>8.5800000000000008E-3</v>
      </c>
      <c r="CF276" s="141">
        <v>17.5</v>
      </c>
      <c r="CG276" s="141">
        <v>12.1</v>
      </c>
      <c r="CH276" s="141">
        <v>6.8</v>
      </c>
      <c r="CI276" s="141">
        <v>4.4000000000000004</v>
      </c>
      <c r="CJ276" s="142">
        <v>1.9</v>
      </c>
      <c r="CK276" s="138">
        <v>262</v>
      </c>
      <c r="CL276" s="128"/>
    </row>
    <row r="277" spans="67:90" x14ac:dyDescent="0.2">
      <c r="BO277" s="127"/>
      <c r="BP277" s="127"/>
      <c r="BQ277" s="127"/>
      <c r="BR277" s="127"/>
      <c r="BS277" s="127"/>
      <c r="BT277" s="127"/>
      <c r="BU277" s="127"/>
      <c r="BV277" s="127"/>
      <c r="BW277" s="127"/>
      <c r="BX277" s="127"/>
      <c r="BY277" s="127"/>
      <c r="BZ277" s="127"/>
      <c r="CA277" s="129"/>
      <c r="CB277" s="138">
        <v>263</v>
      </c>
      <c r="CC277" s="138">
        <v>516</v>
      </c>
      <c r="CD277" s="139">
        <v>8.6</v>
      </c>
      <c r="CE277" s="140">
        <v>8.6E-3</v>
      </c>
      <c r="CF277" s="141">
        <v>17.600000000000001</v>
      </c>
      <c r="CG277" s="141">
        <v>12.1</v>
      </c>
      <c r="CH277" s="141">
        <v>6.8</v>
      </c>
      <c r="CI277" s="141">
        <v>4.4000000000000004</v>
      </c>
      <c r="CJ277" s="142">
        <v>1.9</v>
      </c>
      <c r="CK277" s="138">
        <v>263</v>
      </c>
      <c r="CL277" s="128"/>
    </row>
    <row r="278" spans="67:90" x14ac:dyDescent="0.2">
      <c r="BO278" s="127"/>
      <c r="BP278" s="127"/>
      <c r="BQ278" s="127"/>
      <c r="BR278" s="127"/>
      <c r="BS278" s="127"/>
      <c r="BT278" s="127"/>
      <c r="BU278" s="127"/>
      <c r="BV278" s="127"/>
      <c r="BW278" s="127"/>
      <c r="BX278" s="127"/>
      <c r="BY278" s="127"/>
      <c r="BZ278" s="127"/>
      <c r="CA278" s="129"/>
      <c r="CB278" s="138">
        <v>264</v>
      </c>
      <c r="CC278" s="138">
        <v>518</v>
      </c>
      <c r="CD278" s="139">
        <v>8.6300000000000008</v>
      </c>
      <c r="CE278" s="140">
        <v>8.6300000000000005E-3</v>
      </c>
      <c r="CF278" s="141">
        <v>17.600000000000001</v>
      </c>
      <c r="CG278" s="141">
        <v>12.2</v>
      </c>
      <c r="CH278" s="141">
        <v>6.9</v>
      </c>
      <c r="CI278" s="141">
        <v>4.4000000000000004</v>
      </c>
      <c r="CJ278" s="142">
        <v>2</v>
      </c>
      <c r="CK278" s="138">
        <v>264</v>
      </c>
      <c r="CL278" s="128"/>
    </row>
    <row r="279" spans="67:90" x14ac:dyDescent="0.2">
      <c r="BO279" s="127"/>
      <c r="BP279" s="127"/>
      <c r="BQ279" s="127"/>
      <c r="BR279" s="127"/>
      <c r="BS279" s="127"/>
      <c r="BT279" s="127"/>
      <c r="BU279" s="127"/>
      <c r="BV279" s="127"/>
      <c r="BW279" s="127"/>
      <c r="BX279" s="127"/>
      <c r="BY279" s="127"/>
      <c r="BZ279" s="127"/>
      <c r="CA279" s="129"/>
      <c r="CB279" s="138">
        <v>265</v>
      </c>
      <c r="CC279" s="138">
        <v>519</v>
      </c>
      <c r="CD279" s="139">
        <v>8.65</v>
      </c>
      <c r="CE279" s="140">
        <v>8.6499999999999997E-3</v>
      </c>
      <c r="CF279" s="141">
        <v>17.7</v>
      </c>
      <c r="CG279" s="141">
        <v>12.2</v>
      </c>
      <c r="CH279" s="141">
        <v>6.9</v>
      </c>
      <c r="CI279" s="141">
        <v>4.4000000000000004</v>
      </c>
      <c r="CJ279" s="142">
        <v>2</v>
      </c>
      <c r="CK279" s="138">
        <v>265</v>
      </c>
      <c r="CL279" s="128"/>
    </row>
    <row r="280" spans="67:90" x14ac:dyDescent="0.2">
      <c r="BO280" s="127"/>
      <c r="BP280" s="127"/>
      <c r="BQ280" s="127"/>
      <c r="BR280" s="127"/>
      <c r="BS280" s="127"/>
      <c r="BT280" s="127"/>
      <c r="BU280" s="127"/>
      <c r="BV280" s="127"/>
      <c r="BW280" s="127"/>
      <c r="BX280" s="127"/>
      <c r="BY280" s="127"/>
      <c r="BZ280" s="127"/>
      <c r="CA280" s="129"/>
      <c r="CB280" s="138">
        <v>266</v>
      </c>
      <c r="CC280" s="138">
        <v>520</v>
      </c>
      <c r="CD280" s="139">
        <v>8.67</v>
      </c>
      <c r="CE280" s="140">
        <v>8.6700000000000006E-3</v>
      </c>
      <c r="CF280" s="141">
        <v>17.7</v>
      </c>
      <c r="CG280" s="141">
        <v>12.2</v>
      </c>
      <c r="CH280" s="141">
        <v>6.9</v>
      </c>
      <c r="CI280" s="141">
        <v>4.4000000000000004</v>
      </c>
      <c r="CJ280" s="142">
        <v>2</v>
      </c>
      <c r="CK280" s="138">
        <v>266</v>
      </c>
      <c r="CL280" s="128"/>
    </row>
    <row r="281" spans="67:90" x14ac:dyDescent="0.2">
      <c r="BO281" s="127"/>
      <c r="BP281" s="127"/>
      <c r="BQ281" s="127"/>
      <c r="BR281" s="127"/>
      <c r="BS281" s="127"/>
      <c r="BT281" s="127"/>
      <c r="BU281" s="127"/>
      <c r="BV281" s="127"/>
      <c r="BW281" s="127"/>
      <c r="BX281" s="127"/>
      <c r="BY281" s="127"/>
      <c r="BZ281" s="127"/>
      <c r="CA281" s="129"/>
      <c r="CB281" s="138">
        <v>267</v>
      </c>
      <c r="CC281" s="138">
        <v>522</v>
      </c>
      <c r="CD281" s="139">
        <v>8.6999999999999993</v>
      </c>
      <c r="CE281" s="140">
        <v>8.6999999999999994E-3</v>
      </c>
      <c r="CF281" s="141">
        <v>17.8</v>
      </c>
      <c r="CG281" s="141">
        <v>12.3</v>
      </c>
      <c r="CH281" s="141">
        <v>6.9</v>
      </c>
      <c r="CI281" s="141">
        <v>4.4000000000000004</v>
      </c>
      <c r="CJ281" s="142">
        <v>2</v>
      </c>
      <c r="CK281" s="138">
        <v>267</v>
      </c>
      <c r="CL281" s="128"/>
    </row>
    <row r="282" spans="67:90" x14ac:dyDescent="0.2">
      <c r="BO282" s="127"/>
      <c r="BP282" s="127"/>
      <c r="BQ282" s="127"/>
      <c r="BR282" s="127"/>
      <c r="BS282" s="127"/>
      <c r="BT282" s="127"/>
      <c r="BU282" s="127"/>
      <c r="BV282" s="127"/>
      <c r="BW282" s="127"/>
      <c r="BX282" s="127"/>
      <c r="BY282" s="127"/>
      <c r="BZ282" s="127"/>
      <c r="CA282" s="129"/>
      <c r="CB282" s="138">
        <v>268</v>
      </c>
      <c r="CC282" s="138">
        <v>523</v>
      </c>
      <c r="CD282" s="139">
        <v>8.7200000000000006</v>
      </c>
      <c r="CE282" s="140">
        <v>8.7200000000000003E-3</v>
      </c>
      <c r="CF282" s="141">
        <v>17.8</v>
      </c>
      <c r="CG282" s="141">
        <v>12.3</v>
      </c>
      <c r="CH282" s="141">
        <v>6.9</v>
      </c>
      <c r="CI282" s="141">
        <v>4.4000000000000004</v>
      </c>
      <c r="CJ282" s="142">
        <v>2</v>
      </c>
      <c r="CK282" s="138">
        <v>268</v>
      </c>
      <c r="CL282" s="128"/>
    </row>
    <row r="283" spans="67:90" x14ac:dyDescent="0.2">
      <c r="BO283" s="127"/>
      <c r="BP283" s="127"/>
      <c r="BQ283" s="127"/>
      <c r="BR283" s="127"/>
      <c r="BS283" s="127"/>
      <c r="BT283" s="127"/>
      <c r="BU283" s="127"/>
      <c r="BV283" s="127"/>
      <c r="BW283" s="127"/>
      <c r="BX283" s="127"/>
      <c r="BY283" s="127"/>
      <c r="BZ283" s="127"/>
      <c r="CA283" s="129"/>
      <c r="CB283" s="138">
        <v>269</v>
      </c>
      <c r="CC283" s="138">
        <v>524</v>
      </c>
      <c r="CD283" s="139">
        <v>8.73</v>
      </c>
      <c r="CE283" s="140">
        <v>8.7299999999999999E-3</v>
      </c>
      <c r="CF283" s="141">
        <v>17.8</v>
      </c>
      <c r="CG283" s="141">
        <v>12.3</v>
      </c>
      <c r="CH283" s="141">
        <v>6.9</v>
      </c>
      <c r="CI283" s="141">
        <v>4.5</v>
      </c>
      <c r="CJ283" s="142">
        <v>2</v>
      </c>
      <c r="CK283" s="138">
        <v>269</v>
      </c>
      <c r="CL283" s="128"/>
    </row>
    <row r="284" spans="67:90" x14ac:dyDescent="0.2">
      <c r="BO284" s="127"/>
      <c r="BP284" s="127"/>
      <c r="BQ284" s="127"/>
      <c r="BR284" s="127"/>
      <c r="BS284" s="127"/>
      <c r="BT284" s="127"/>
      <c r="BU284" s="127"/>
      <c r="BV284" s="127"/>
      <c r="BW284" s="127"/>
      <c r="BX284" s="127"/>
      <c r="BY284" s="127"/>
      <c r="BZ284" s="127"/>
      <c r="CA284" s="129"/>
      <c r="CB284" s="138">
        <v>270</v>
      </c>
      <c r="CC284" s="138">
        <v>526</v>
      </c>
      <c r="CD284" s="139">
        <v>8.77</v>
      </c>
      <c r="CE284" s="140">
        <v>8.77E-3</v>
      </c>
      <c r="CF284" s="141">
        <v>17.899999999999999</v>
      </c>
      <c r="CG284" s="141">
        <v>12.3</v>
      </c>
      <c r="CH284" s="141">
        <v>7</v>
      </c>
      <c r="CI284" s="141">
        <v>4.5</v>
      </c>
      <c r="CJ284" s="142">
        <v>2</v>
      </c>
      <c r="CK284" s="138">
        <v>270</v>
      </c>
      <c r="CL284" s="128"/>
    </row>
    <row r="285" spans="67:90" x14ac:dyDescent="0.2">
      <c r="BO285" s="127"/>
      <c r="BP285" s="127"/>
      <c r="BQ285" s="127"/>
      <c r="BR285" s="127"/>
      <c r="BS285" s="127"/>
      <c r="BT285" s="127"/>
      <c r="BU285" s="127"/>
      <c r="BV285" s="127"/>
      <c r="BW285" s="127"/>
      <c r="BX285" s="127"/>
      <c r="BY285" s="127"/>
      <c r="BZ285" s="127"/>
      <c r="CA285" s="129"/>
      <c r="CB285" s="138">
        <v>271</v>
      </c>
      <c r="CC285" s="138">
        <v>527</v>
      </c>
      <c r="CD285" s="139">
        <v>8.7799999999999994</v>
      </c>
      <c r="CE285" s="140">
        <v>8.7799999999999996E-3</v>
      </c>
      <c r="CF285" s="141">
        <v>17.899999999999999</v>
      </c>
      <c r="CG285" s="141">
        <v>12.4</v>
      </c>
      <c r="CH285" s="141">
        <v>7</v>
      </c>
      <c r="CI285" s="141">
        <v>4.5</v>
      </c>
      <c r="CJ285" s="142">
        <v>2</v>
      </c>
      <c r="CK285" s="138">
        <v>271</v>
      </c>
      <c r="CL285" s="128"/>
    </row>
    <row r="286" spans="67:90" x14ac:dyDescent="0.2">
      <c r="BO286" s="127"/>
      <c r="BP286" s="127"/>
      <c r="BQ286" s="127"/>
      <c r="BR286" s="127"/>
      <c r="BS286" s="127"/>
      <c r="BT286" s="127"/>
      <c r="BU286" s="127"/>
      <c r="BV286" s="127"/>
      <c r="BW286" s="127"/>
      <c r="BX286" s="127"/>
      <c r="BY286" s="127"/>
      <c r="BZ286" s="127"/>
      <c r="CA286" s="129"/>
      <c r="CB286" s="138">
        <v>272</v>
      </c>
      <c r="CC286" s="138">
        <v>528</v>
      </c>
      <c r="CD286" s="139">
        <v>8.8000000000000007</v>
      </c>
      <c r="CE286" s="140">
        <v>8.8000000000000005E-3</v>
      </c>
      <c r="CF286" s="141">
        <v>18</v>
      </c>
      <c r="CG286" s="141">
        <v>12.4</v>
      </c>
      <c r="CH286" s="141">
        <v>7</v>
      </c>
      <c r="CI286" s="141">
        <v>4.5</v>
      </c>
      <c r="CJ286" s="142">
        <v>2</v>
      </c>
      <c r="CK286" s="138">
        <v>272</v>
      </c>
      <c r="CL286" s="128"/>
    </row>
    <row r="287" spans="67:90" x14ac:dyDescent="0.2">
      <c r="BO287" s="127"/>
      <c r="BP287" s="127"/>
      <c r="BQ287" s="127"/>
      <c r="BR287" s="127"/>
      <c r="BS287" s="127"/>
      <c r="BT287" s="127"/>
      <c r="BU287" s="127"/>
      <c r="BV287" s="127"/>
      <c r="BW287" s="127"/>
      <c r="BX287" s="127"/>
      <c r="BY287" s="127"/>
      <c r="BZ287" s="127"/>
      <c r="CA287" s="129"/>
      <c r="CB287" s="138">
        <v>273</v>
      </c>
      <c r="CC287" s="138">
        <v>530</v>
      </c>
      <c r="CD287" s="139">
        <v>8.83</v>
      </c>
      <c r="CE287" s="140">
        <v>8.8299999999999993E-3</v>
      </c>
      <c r="CF287" s="141">
        <v>18</v>
      </c>
      <c r="CG287" s="141">
        <v>12.4</v>
      </c>
      <c r="CH287" s="141">
        <v>7</v>
      </c>
      <c r="CI287" s="141">
        <v>4.5</v>
      </c>
      <c r="CJ287" s="142">
        <v>2</v>
      </c>
      <c r="CK287" s="138">
        <v>273</v>
      </c>
      <c r="CL287" s="128"/>
    </row>
    <row r="288" spans="67:90" x14ac:dyDescent="0.2">
      <c r="BO288" s="127"/>
      <c r="BP288" s="127"/>
      <c r="BQ288" s="127"/>
      <c r="BR288" s="127"/>
      <c r="BS288" s="127"/>
      <c r="BT288" s="127"/>
      <c r="BU288" s="127"/>
      <c r="BV288" s="127"/>
      <c r="BW288" s="127"/>
      <c r="BX288" s="127"/>
      <c r="BY288" s="127"/>
      <c r="BZ288" s="127"/>
      <c r="CA288" s="129"/>
      <c r="CB288" s="138">
        <v>274</v>
      </c>
      <c r="CC288" s="138">
        <v>531</v>
      </c>
      <c r="CD288" s="139">
        <v>8.85</v>
      </c>
      <c r="CE288" s="140">
        <v>8.8500000000000002E-3</v>
      </c>
      <c r="CF288" s="141">
        <v>18.100000000000001</v>
      </c>
      <c r="CG288" s="141">
        <v>12.5</v>
      </c>
      <c r="CH288" s="141">
        <v>7</v>
      </c>
      <c r="CI288" s="141">
        <v>4.5</v>
      </c>
      <c r="CJ288" s="142">
        <v>2</v>
      </c>
      <c r="CK288" s="138">
        <v>274</v>
      </c>
      <c r="CL288" s="128"/>
    </row>
    <row r="289" spans="67:90" x14ac:dyDescent="0.2">
      <c r="BO289" s="127"/>
      <c r="BP289" s="127"/>
      <c r="BQ289" s="127"/>
      <c r="BR289" s="127"/>
      <c r="BS289" s="127"/>
      <c r="BT289" s="127"/>
      <c r="BU289" s="127"/>
      <c r="BV289" s="127"/>
      <c r="BW289" s="127"/>
      <c r="BX289" s="127"/>
      <c r="BY289" s="127"/>
      <c r="BZ289" s="127"/>
      <c r="CA289" s="129"/>
      <c r="CB289" s="138">
        <v>275</v>
      </c>
      <c r="CC289" s="138">
        <v>532</v>
      </c>
      <c r="CD289" s="139">
        <v>8.8699999999999992</v>
      </c>
      <c r="CE289" s="140">
        <v>8.8699999999999994E-3</v>
      </c>
      <c r="CF289" s="141">
        <v>18.100000000000001</v>
      </c>
      <c r="CG289" s="141">
        <v>12.5</v>
      </c>
      <c r="CH289" s="141">
        <v>7</v>
      </c>
      <c r="CI289" s="141">
        <v>4.5</v>
      </c>
      <c r="CJ289" s="142">
        <v>2</v>
      </c>
      <c r="CK289" s="138">
        <v>275</v>
      </c>
      <c r="CL289" s="128"/>
    </row>
    <row r="290" spans="67:90" x14ac:dyDescent="0.2">
      <c r="BO290" s="127"/>
      <c r="BP290" s="127"/>
      <c r="BQ290" s="127"/>
      <c r="BR290" s="127"/>
      <c r="BS290" s="127"/>
      <c r="BT290" s="127"/>
      <c r="BU290" s="127"/>
      <c r="BV290" s="127"/>
      <c r="BW290" s="127"/>
      <c r="BX290" s="127"/>
      <c r="BY290" s="127"/>
      <c r="BZ290" s="127"/>
      <c r="CA290" s="129"/>
      <c r="CB290" s="138">
        <v>276</v>
      </c>
      <c r="CC290" s="138">
        <v>533</v>
      </c>
      <c r="CD290" s="139">
        <v>8.8800000000000008</v>
      </c>
      <c r="CE290" s="140">
        <v>8.8800000000000007E-3</v>
      </c>
      <c r="CF290" s="141">
        <v>18.100000000000001</v>
      </c>
      <c r="CG290" s="141">
        <v>12.5</v>
      </c>
      <c r="CH290" s="141">
        <v>7.1</v>
      </c>
      <c r="CI290" s="141">
        <v>4.5</v>
      </c>
      <c r="CJ290" s="142">
        <v>2</v>
      </c>
      <c r="CK290" s="138">
        <v>276</v>
      </c>
      <c r="CL290" s="128"/>
    </row>
    <row r="291" spans="67:90" x14ac:dyDescent="0.2">
      <c r="BO291" s="127"/>
      <c r="BP291" s="127"/>
      <c r="BQ291" s="127"/>
      <c r="BR291" s="127"/>
      <c r="BS291" s="127"/>
      <c r="BT291" s="127"/>
      <c r="BU291" s="127"/>
      <c r="BV291" s="127"/>
      <c r="BW291" s="127"/>
      <c r="BX291" s="127"/>
      <c r="BY291" s="127"/>
      <c r="BZ291" s="127"/>
      <c r="CA291" s="129"/>
      <c r="CB291" s="138">
        <v>277</v>
      </c>
      <c r="CC291" s="138">
        <v>535</v>
      </c>
      <c r="CD291" s="139">
        <v>8.92</v>
      </c>
      <c r="CE291" s="140">
        <v>8.9200000000000008E-3</v>
      </c>
      <c r="CF291" s="141">
        <v>18.2</v>
      </c>
      <c r="CG291" s="141">
        <v>12.6</v>
      </c>
      <c r="CH291" s="141">
        <v>7.1</v>
      </c>
      <c r="CI291" s="141">
        <v>4.5</v>
      </c>
      <c r="CJ291" s="142">
        <v>2</v>
      </c>
      <c r="CK291" s="138">
        <v>277</v>
      </c>
      <c r="CL291" s="128"/>
    </row>
    <row r="292" spans="67:90" x14ac:dyDescent="0.2">
      <c r="BO292" s="127"/>
      <c r="BP292" s="127"/>
      <c r="BQ292" s="127"/>
      <c r="BR292" s="127"/>
      <c r="BS292" s="127"/>
      <c r="BT292" s="127"/>
      <c r="BU292" s="127"/>
      <c r="BV292" s="127"/>
      <c r="BW292" s="127"/>
      <c r="BX292" s="127"/>
      <c r="BY292" s="127"/>
      <c r="BZ292" s="127"/>
      <c r="CA292" s="129"/>
      <c r="CB292" s="138">
        <v>278</v>
      </c>
      <c r="CC292" s="138">
        <v>536</v>
      </c>
      <c r="CD292" s="139">
        <v>8.93</v>
      </c>
      <c r="CE292" s="140">
        <v>8.9300000000000004E-3</v>
      </c>
      <c r="CF292" s="141">
        <v>18.2</v>
      </c>
      <c r="CG292" s="141">
        <v>12.6</v>
      </c>
      <c r="CH292" s="141">
        <v>7.1</v>
      </c>
      <c r="CI292" s="141">
        <v>4.5999999999999996</v>
      </c>
      <c r="CJ292" s="142">
        <v>2</v>
      </c>
      <c r="CK292" s="138">
        <v>278</v>
      </c>
      <c r="CL292" s="128"/>
    </row>
    <row r="293" spans="67:90" x14ac:dyDescent="0.2">
      <c r="BO293" s="127"/>
      <c r="BP293" s="127"/>
      <c r="BQ293" s="127"/>
      <c r="BR293" s="127"/>
      <c r="BS293" s="127"/>
      <c r="BT293" s="127"/>
      <c r="BU293" s="127"/>
      <c r="BV293" s="127"/>
      <c r="BW293" s="127"/>
      <c r="BX293" s="127"/>
      <c r="BY293" s="127"/>
      <c r="BZ293" s="127"/>
      <c r="CA293" s="129"/>
      <c r="CB293" s="138">
        <v>279</v>
      </c>
      <c r="CC293" s="138">
        <v>537</v>
      </c>
      <c r="CD293" s="139">
        <v>8.9499999999999993</v>
      </c>
      <c r="CE293" s="140">
        <v>8.9499999999999996E-3</v>
      </c>
      <c r="CF293" s="141">
        <v>18.3</v>
      </c>
      <c r="CG293" s="141">
        <v>12.6</v>
      </c>
      <c r="CH293" s="141">
        <v>7.1</v>
      </c>
      <c r="CI293" s="141">
        <v>4.5999999999999996</v>
      </c>
      <c r="CJ293" s="142">
        <v>2</v>
      </c>
      <c r="CK293" s="138">
        <v>279</v>
      </c>
      <c r="CL293" s="128"/>
    </row>
    <row r="294" spans="67:90" x14ac:dyDescent="0.2">
      <c r="BO294" s="127"/>
      <c r="BP294" s="127"/>
      <c r="BQ294" s="127"/>
      <c r="BR294" s="127"/>
      <c r="BS294" s="127"/>
      <c r="BT294" s="127"/>
      <c r="BU294" s="127"/>
      <c r="BV294" s="127"/>
      <c r="BW294" s="127"/>
      <c r="BX294" s="127"/>
      <c r="BY294" s="127"/>
      <c r="BZ294" s="127"/>
      <c r="CA294" s="129"/>
      <c r="CB294" s="138">
        <v>280</v>
      </c>
      <c r="CC294" s="138">
        <v>539</v>
      </c>
      <c r="CD294" s="139">
        <v>8.98</v>
      </c>
      <c r="CE294" s="140">
        <v>8.9800000000000001E-3</v>
      </c>
      <c r="CF294" s="141">
        <v>18.3</v>
      </c>
      <c r="CG294" s="141">
        <v>12.7</v>
      </c>
      <c r="CH294" s="141">
        <v>7.1</v>
      </c>
      <c r="CI294" s="141">
        <v>4.5999999999999996</v>
      </c>
      <c r="CJ294" s="142">
        <v>2</v>
      </c>
      <c r="CK294" s="138">
        <v>280</v>
      </c>
      <c r="CL294" s="128"/>
    </row>
    <row r="295" spans="67:90" x14ac:dyDescent="0.2">
      <c r="BO295" s="127"/>
      <c r="BP295" s="127"/>
      <c r="BQ295" s="127"/>
      <c r="BR295" s="127"/>
      <c r="BS295" s="127"/>
      <c r="BT295" s="127"/>
      <c r="BU295" s="127"/>
      <c r="BV295" s="127"/>
      <c r="BW295" s="127"/>
      <c r="BX295" s="127"/>
      <c r="BY295" s="127"/>
      <c r="BZ295" s="127"/>
      <c r="CA295" s="129"/>
      <c r="CB295" s="138">
        <v>281</v>
      </c>
      <c r="CC295" s="138">
        <v>540</v>
      </c>
      <c r="CD295" s="139">
        <v>9</v>
      </c>
      <c r="CE295" s="140">
        <v>8.9999999999999993E-3</v>
      </c>
      <c r="CF295" s="141">
        <v>18.399999999999999</v>
      </c>
      <c r="CG295" s="141">
        <v>12.7</v>
      </c>
      <c r="CH295" s="141">
        <v>7.1</v>
      </c>
      <c r="CI295" s="141">
        <v>4.5999999999999996</v>
      </c>
      <c r="CJ295" s="142">
        <v>2</v>
      </c>
      <c r="CK295" s="138">
        <v>281</v>
      </c>
      <c r="CL295" s="128"/>
    </row>
    <row r="296" spans="67:90" x14ac:dyDescent="0.2">
      <c r="BO296" s="127"/>
      <c r="BP296" s="127"/>
      <c r="BQ296" s="127"/>
      <c r="BR296" s="127"/>
      <c r="BS296" s="127"/>
      <c r="BT296" s="127"/>
      <c r="BU296" s="127"/>
      <c r="BV296" s="127"/>
      <c r="BW296" s="127"/>
      <c r="BX296" s="127"/>
      <c r="BY296" s="127"/>
      <c r="BZ296" s="127"/>
      <c r="CA296" s="129"/>
      <c r="CB296" s="138">
        <v>282</v>
      </c>
      <c r="CC296" s="138">
        <v>541</v>
      </c>
      <c r="CD296" s="139">
        <v>9.02</v>
      </c>
      <c r="CE296" s="140">
        <v>9.0200000000000002E-3</v>
      </c>
      <c r="CF296" s="141">
        <v>18.399999999999999</v>
      </c>
      <c r="CG296" s="141">
        <v>12.7</v>
      </c>
      <c r="CH296" s="141">
        <v>7.2</v>
      </c>
      <c r="CI296" s="141">
        <v>4.5999999999999996</v>
      </c>
      <c r="CJ296" s="142">
        <v>2</v>
      </c>
      <c r="CK296" s="138">
        <v>282</v>
      </c>
      <c r="CL296" s="128"/>
    </row>
    <row r="297" spans="67:90" x14ac:dyDescent="0.2">
      <c r="BO297" s="127"/>
      <c r="BP297" s="127"/>
      <c r="BQ297" s="127"/>
      <c r="BR297" s="127"/>
      <c r="BS297" s="127"/>
      <c r="BT297" s="127"/>
      <c r="BU297" s="127"/>
      <c r="BV297" s="127"/>
      <c r="BW297" s="127"/>
      <c r="BX297" s="127"/>
      <c r="BY297" s="127"/>
      <c r="BZ297" s="127"/>
      <c r="CA297" s="129"/>
      <c r="CB297" s="138">
        <v>283</v>
      </c>
      <c r="CC297" s="138">
        <v>542</v>
      </c>
      <c r="CD297" s="139">
        <v>9.0299999999999994</v>
      </c>
      <c r="CE297" s="140">
        <v>9.0299999999999998E-3</v>
      </c>
      <c r="CF297" s="141">
        <v>18.399999999999999</v>
      </c>
      <c r="CG297" s="141">
        <v>12.7</v>
      </c>
      <c r="CH297" s="141">
        <v>7.2</v>
      </c>
      <c r="CI297" s="141">
        <v>4.5999999999999996</v>
      </c>
      <c r="CJ297" s="142">
        <v>2</v>
      </c>
      <c r="CK297" s="138">
        <v>283</v>
      </c>
      <c r="CL297" s="128"/>
    </row>
    <row r="298" spans="67:90" x14ac:dyDescent="0.2">
      <c r="BO298" s="127"/>
      <c r="BP298" s="127"/>
      <c r="BQ298" s="127"/>
      <c r="BR298" s="127"/>
      <c r="BS298" s="127"/>
      <c r="BT298" s="127"/>
      <c r="BU298" s="127"/>
      <c r="BV298" s="127"/>
      <c r="BW298" s="127"/>
      <c r="BX298" s="127"/>
      <c r="BY298" s="127"/>
      <c r="BZ298" s="127"/>
      <c r="CA298" s="129"/>
      <c r="CB298" s="129"/>
      <c r="CC298" s="129"/>
      <c r="CD298" s="129"/>
      <c r="CE298" s="129"/>
      <c r="CF298" s="129"/>
      <c r="CG298" s="129"/>
      <c r="CH298" s="129"/>
      <c r="CI298" s="129"/>
      <c r="CJ298" s="129"/>
      <c r="CK298" s="129"/>
      <c r="CL298" s="128"/>
    </row>
  </sheetData>
  <mergeCells count="187">
    <mergeCell ref="AR59:AT59"/>
    <mergeCell ref="AR8:AR10"/>
    <mergeCell ref="AR31:AR32"/>
    <mergeCell ref="AR14:AR16"/>
    <mergeCell ref="AR11:AR13"/>
    <mergeCell ref="B29:B30"/>
    <mergeCell ref="B31:B32"/>
    <mergeCell ref="D31:D32"/>
    <mergeCell ref="C31:C32"/>
    <mergeCell ref="E29:G30"/>
    <mergeCell ref="M30:N30"/>
    <mergeCell ref="J29:K30"/>
    <mergeCell ref="D29:D30"/>
    <mergeCell ref="L31:L32"/>
    <mergeCell ref="M31:N31"/>
    <mergeCell ref="M32:N32"/>
    <mergeCell ref="AG57:AO57"/>
    <mergeCell ref="O57:U57"/>
    <mergeCell ref="AJ58:AK59"/>
    <mergeCell ref="AM58:AN59"/>
    <mergeCell ref="AA58:AB59"/>
    <mergeCell ref="Z48:AD48"/>
    <mergeCell ref="P31:Q31"/>
    <mergeCell ref="O27:Q28"/>
    <mergeCell ref="AU31:AU32"/>
    <mergeCell ref="AS29:AS30"/>
    <mergeCell ref="AT27:AT28"/>
    <mergeCell ref="AT29:AT30"/>
    <mergeCell ref="AT31:AT32"/>
    <mergeCell ref="AX31:AX32"/>
    <mergeCell ref="AW29:AW30"/>
    <mergeCell ref="AV31:AV32"/>
    <mergeCell ref="AU29:AU30"/>
    <mergeCell ref="AV29:AV30"/>
    <mergeCell ref="AS31:AS32"/>
    <mergeCell ref="AY31:AY32"/>
    <mergeCell ref="AX29:AX30"/>
    <mergeCell ref="CK12:CK14"/>
    <mergeCell ref="B3:AO3"/>
    <mergeCell ref="AR48:AS48"/>
    <mergeCell ref="AY29:AY30"/>
    <mergeCell ref="AK12:AM12"/>
    <mergeCell ref="AJ8:AK8"/>
    <mergeCell ref="AL8:AM8"/>
    <mergeCell ref="AW31:AW32"/>
    <mergeCell ref="AR5:AR7"/>
    <mergeCell ref="AM31:AO32"/>
    <mergeCell ref="AG29:AI30"/>
    <mergeCell ref="AR29:AR30"/>
    <mergeCell ref="AJ27:AL27"/>
    <mergeCell ref="AK11:AM11"/>
    <mergeCell ref="AG11:AI11"/>
    <mergeCell ref="AM27:AO27"/>
    <mergeCell ref="N5:AK5"/>
    <mergeCell ref="M29:N29"/>
    <mergeCell ref="E31:G32"/>
    <mergeCell ref="C29:C30"/>
    <mergeCell ref="H31:I32"/>
    <mergeCell ref="H29:I30"/>
    <mergeCell ref="B5:I5"/>
    <mergeCell ref="B6:I6"/>
    <mergeCell ref="B7:I7"/>
    <mergeCell ref="B27:D28"/>
    <mergeCell ref="E27:G28"/>
    <mergeCell ref="B12:F12"/>
    <mergeCell ref="G12:I12"/>
    <mergeCell ref="B8:D8"/>
    <mergeCell ref="E8:M8"/>
    <mergeCell ref="J27:K28"/>
    <mergeCell ref="J5:M5"/>
    <mergeCell ref="Z50:AD50"/>
    <mergeCell ref="Z51:AD51"/>
    <mergeCell ref="Z53:AD53"/>
    <mergeCell ref="B57:N57"/>
    <mergeCell ref="AD58:AE59"/>
    <mergeCell ref="V57:Z57"/>
    <mergeCell ref="AA57:AC57"/>
    <mergeCell ref="AD57:AF57"/>
    <mergeCell ref="B58:N59"/>
    <mergeCell ref="O58:U59"/>
    <mergeCell ref="V58:X59"/>
    <mergeCell ref="L29:L30"/>
    <mergeCell ref="O29:O30"/>
    <mergeCell ref="J31:K32"/>
    <mergeCell ref="P32:Q32"/>
    <mergeCell ref="S7:W7"/>
    <mergeCell ref="R27:T28"/>
    <mergeCell ref="S29:T29"/>
    <mergeCell ref="Z42:AD42"/>
    <mergeCell ref="Z49:AD49"/>
    <mergeCell ref="Z45:AD45"/>
    <mergeCell ref="Z41:AD41"/>
    <mergeCell ref="X31:X32"/>
    <mergeCell ref="U15:AA15"/>
    <mergeCell ref="AA31:AA32"/>
    <mergeCell ref="AC60:AO61"/>
    <mergeCell ref="AD27:AF27"/>
    <mergeCell ref="AD28:AF28"/>
    <mergeCell ref="Z43:AD43"/>
    <mergeCell ref="Z38:AD38"/>
    <mergeCell ref="Z39:AD39"/>
    <mergeCell ref="Z40:AD40"/>
    <mergeCell ref="Y31:Z31"/>
    <mergeCell ref="U20:AA20"/>
    <mergeCell ref="AB20:AH20"/>
    <mergeCell ref="AB30:AC30"/>
    <mergeCell ref="AA29:AA30"/>
    <mergeCell ref="U27:W28"/>
    <mergeCell ref="AB22:AH22"/>
    <mergeCell ref="U19:AA19"/>
    <mergeCell ref="AB21:AH21"/>
    <mergeCell ref="U22:AA22"/>
    <mergeCell ref="Y29:Z29"/>
    <mergeCell ref="X29:X30"/>
    <mergeCell ref="AG58:AH59"/>
    <mergeCell ref="AM33:AO33"/>
    <mergeCell ref="AM29:AO30"/>
    <mergeCell ref="AJ29:AL30"/>
    <mergeCell ref="AJ28:AL28"/>
    <mergeCell ref="AJ31:AL32"/>
    <mergeCell ref="V30:W30"/>
    <mergeCell ref="AB32:AC32"/>
    <mergeCell ref="V32:W32"/>
    <mergeCell ref="AM28:AO28"/>
    <mergeCell ref="Y32:Z32"/>
    <mergeCell ref="AB31:AC31"/>
    <mergeCell ref="Y30:Z30"/>
    <mergeCell ref="X28:Z28"/>
    <mergeCell ref="B17:T18"/>
    <mergeCell ref="AG12:AI12"/>
    <mergeCell ref="AB29:AC29"/>
    <mergeCell ref="S32:T32"/>
    <mergeCell ref="V31:W31"/>
    <mergeCell ref="AG28:AI28"/>
    <mergeCell ref="V29:W29"/>
    <mergeCell ref="AG31:AI32"/>
    <mergeCell ref="AD29:AF30"/>
    <mergeCell ref="AD31:AF32"/>
    <mergeCell ref="AA27:AC28"/>
    <mergeCell ref="S31:T31"/>
    <mergeCell ref="Q12:V12"/>
    <mergeCell ref="B21:T21"/>
    <mergeCell ref="O31:O32"/>
    <mergeCell ref="P29:Q29"/>
    <mergeCell ref="P30:Q30"/>
    <mergeCell ref="U31:U32"/>
    <mergeCell ref="R29:R30"/>
    <mergeCell ref="S30:T30"/>
    <mergeCell ref="R31:R32"/>
    <mergeCell ref="U29:U30"/>
    <mergeCell ref="L12:P12"/>
    <mergeCell ref="AF7:AG7"/>
    <mergeCell ref="X8:Y8"/>
    <mergeCell ref="AI4:AP4"/>
    <mergeCell ref="AG27:AI27"/>
    <mergeCell ref="AL6:AM6"/>
    <mergeCell ref="AB16:AH18"/>
    <mergeCell ref="AB15:AH15"/>
    <mergeCell ref="AJ7:AK7"/>
    <mergeCell ref="AJ6:AK6"/>
    <mergeCell ref="AL7:AM7"/>
    <mergeCell ref="X12:AF12"/>
    <mergeCell ref="U21:AA21"/>
    <mergeCell ref="AL5:AO5"/>
    <mergeCell ref="K6:AI6"/>
    <mergeCell ref="J7:N7"/>
    <mergeCell ref="N8:R8"/>
    <mergeCell ref="AA7:AE7"/>
    <mergeCell ref="AF8:AG8"/>
    <mergeCell ref="AA8:AE8"/>
    <mergeCell ref="X7:Y7"/>
    <mergeCell ref="S8:W8"/>
    <mergeCell ref="AB19:AH19"/>
    <mergeCell ref="U16:AA18"/>
    <mergeCell ref="O7:R7"/>
    <mergeCell ref="BX11:BZ11"/>
    <mergeCell ref="BX12:BX14"/>
    <mergeCell ref="BY12:BY14"/>
    <mergeCell ref="BZ12:BZ13"/>
    <mergeCell ref="BS12:BW12"/>
    <mergeCell ref="X27:Z27"/>
    <mergeCell ref="CF12:CJ12"/>
    <mergeCell ref="CB12:CB14"/>
    <mergeCell ref="X11:AF11"/>
    <mergeCell ref="BP12:BR13"/>
    <mergeCell ref="BO12:BO14"/>
    <mergeCell ref="CC12:CE13"/>
  </mergeCells>
  <phoneticPr fontId="2"/>
  <dataValidations count="8">
    <dataValidation type="list" allowBlank="1" showInputMessage="1" showErrorMessage="1" sqref="AM58:AN59">
      <formula1>$AT$60:$AT$67</formula1>
    </dataValidation>
    <dataValidation type="list" allowBlank="1" showInputMessage="1" showErrorMessage="1" sqref="Q12:V12">
      <formula1>$AR$21:$AR$22</formula1>
    </dataValidation>
    <dataValidation type="list" allowBlank="1" showInputMessage="1" showErrorMessage="1" sqref="F42">
      <formula1>$AR$25:$AS$25</formula1>
    </dataValidation>
    <dataValidation type="list" allowBlank="1" showInputMessage="1" showErrorMessage="1" sqref="AG58:AH59">
      <formula1>$AR$60:$AR$62</formula1>
    </dataValidation>
    <dataValidation type="list" allowBlank="1" showInputMessage="1" showErrorMessage="1" sqref="AJ58:AK59">
      <formula1>$AS$60:$AS$62</formula1>
    </dataValidation>
    <dataValidation type="list" allowBlank="1" showInputMessage="1" showErrorMessage="1" sqref="AD58:AE59">
      <formula1>$AS$49:$AS$54</formula1>
    </dataValidation>
    <dataValidation type="list" allowBlank="1" showInputMessage="1" showErrorMessage="1" sqref="G12:I12">
      <formula1>$AR$49:$AR$55</formula1>
    </dataValidation>
    <dataValidation type="list" allowBlank="1" showInputMessage="1" showErrorMessage="1" sqref="H29:I32">
      <formula1>$AS$49:$AS$57</formula1>
    </dataValidation>
  </dataValidations>
  <printOptions horizontalCentered="1"/>
  <pageMargins left="0.63" right="0.39370078740157499" top="0.48000000000000004" bottom="0.5" header="0.36" footer="0.26"/>
  <pageSetup paperSize="9" scale="93" orientation="portrait" horizontalDpi="300" verticalDpi="300" r:id="rId1"/>
  <headerFooter alignWithMargins="0">
    <oddFooter>&amp;C&amp;P / &amp;N&amp;R(Ver7)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acro1">
                <anchor moveWithCells="1" sizeWithCells="1">
                  <from>
                    <xdr:col>44</xdr:col>
                    <xdr:colOff>0</xdr:colOff>
                    <xdr:row>0</xdr:row>
                    <xdr:rowOff>152400</xdr:rowOff>
                  </from>
                  <to>
                    <xdr:col>48</xdr:col>
                    <xdr:colOff>746760</xdr:colOff>
                    <xdr:row>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Macro2">
                <anchor moveWithCells="1" sizeWithCells="1">
                  <from>
                    <xdr:col>44</xdr:col>
                    <xdr:colOff>0</xdr:colOff>
                    <xdr:row>2</xdr:row>
                    <xdr:rowOff>99060</xdr:rowOff>
                  </from>
                  <to>
                    <xdr:col>48</xdr:col>
                    <xdr:colOff>746760</xdr:colOff>
                    <xdr:row>2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増圧水理計算検討書  (Ver7) </vt:lpstr>
      <vt:lpstr>'増圧水理計算検討書  (Ver7)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稔</dc:creator>
  <cp:lastModifiedBy>さいたま市</cp:lastModifiedBy>
  <cp:lastPrinted>2016-08-08T00:41:25Z</cp:lastPrinted>
  <dcterms:created xsi:type="dcterms:W3CDTF">1997-01-08T22:48:59Z</dcterms:created>
  <dcterms:modified xsi:type="dcterms:W3CDTF">2018-01-26T02:54:25Z</dcterms:modified>
</cp:coreProperties>
</file>